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Estadísticas APPM\2025\"/>
    </mc:Choice>
  </mc:AlternateContent>
  <bookViews>
    <workbookView xWindow="0" yWindow="0" windowWidth="14370" windowHeight="12360" tabRatio="777"/>
  </bookViews>
  <sheets>
    <sheet name="Movimiento Total" sheetId="1" r:id="rId1"/>
    <sheet name="EXPO" sheetId="2" r:id="rId2"/>
    <sheet name="IMPO" sheetId="3" r:id="rId3"/>
    <sheet name="REMOV" sheetId="4" r:id="rId4"/>
    <sheet name="CONS__BUQUE" sheetId="5" r:id="rId5"/>
    <sheet name="CONT_" sheetId="6" r:id="rId6"/>
    <sheet name="BUQUES" sheetId="7" r:id="rId7"/>
  </sheets>
  <definedNames>
    <definedName name="_xlnm.Print_Area" localSheetId="6">BUQUES!$A$4:$AM$35</definedName>
    <definedName name="_xlnm.Print_Area" localSheetId="4">CONS__BUQUE!$B$4:$AN$35</definedName>
    <definedName name="_xlnm.Print_Area" localSheetId="5">CONT_!$A$4:$AM$36</definedName>
    <definedName name="_xlnm.Print_Area" localSheetId="1">EXPO!$A$4:$AM$37</definedName>
    <definedName name="_xlnm.Print_Area" localSheetId="2">IMPO!$A$4:$AM$39</definedName>
    <definedName name="_xlnm.Print_Area" localSheetId="0">'Movimiento Total'!$A$5:$AM$38</definedName>
    <definedName name="_xlnm.Print_Area" localSheetId="3">REMOV!$A$4:$AM$38</definedName>
  </definedNames>
  <calcPr calcId="152511"/>
</workbook>
</file>

<file path=xl/calcChain.xml><?xml version="1.0" encoding="utf-8"?>
<calcChain xmlns="http://schemas.openxmlformats.org/spreadsheetml/2006/main">
  <c r="AL6" i="1" l="1"/>
  <c r="AM6" i="7"/>
  <c r="AL5" i="7"/>
  <c r="AM7" i="6"/>
  <c r="AM6" i="6"/>
  <c r="AN6" i="5"/>
  <c r="AM5" i="5"/>
  <c r="AM7" i="4"/>
  <c r="AM8" i="4"/>
  <c r="AM6" i="4"/>
  <c r="AL5" i="4"/>
  <c r="AL9" i="4"/>
  <c r="AL10" i="3"/>
  <c r="AM7" i="3"/>
  <c r="AM8" i="3"/>
  <c r="AM6" i="3"/>
  <c r="AL5" i="3"/>
  <c r="AM9" i="3"/>
  <c r="AM11" i="2"/>
  <c r="AM10" i="2"/>
  <c r="AM9" i="2"/>
  <c r="AM8" i="2"/>
  <c r="AM7" i="2"/>
  <c r="AM6" i="2"/>
  <c r="AL5" i="2"/>
  <c r="AL12" i="2"/>
  <c r="AM12" i="2"/>
  <c r="AL11" i="1"/>
  <c r="AK9" i="4"/>
  <c r="AK10" i="3"/>
  <c r="AM10" i="3"/>
  <c r="AK12" i="2"/>
  <c r="AK11" i="1"/>
  <c r="AJ11" i="1"/>
  <c r="AI11" i="1"/>
  <c r="AH11" i="1"/>
  <c r="AG11" i="1"/>
  <c r="AK5" i="2"/>
  <c r="AL5" i="5"/>
  <c r="AK5" i="7"/>
  <c r="AJ5" i="7"/>
  <c r="AK5" i="5"/>
  <c r="AJ9" i="4"/>
  <c r="AM9" i="4"/>
  <c r="AJ10" i="3"/>
  <c r="AJ12" i="2"/>
  <c r="AJ5" i="2"/>
  <c r="AI5" i="7"/>
  <c r="AJ5" i="5"/>
  <c r="AI9" i="4"/>
  <c r="AI10" i="3"/>
  <c r="AI12" i="2"/>
  <c r="AI5" i="2"/>
  <c r="AH9" i="4"/>
  <c r="AG9" i="4"/>
  <c r="AG10" i="3"/>
  <c r="AH10" i="3"/>
  <c r="AG12" i="2"/>
  <c r="AH12" i="2"/>
  <c r="AF9" i="4"/>
  <c r="AF9" i="1"/>
  <c r="AF10" i="3"/>
  <c r="AF12" i="2"/>
  <c r="AF7" i="1"/>
  <c r="AF10" i="1"/>
  <c r="AF8" i="1"/>
  <c r="S7" i="4"/>
  <c r="S9" i="4"/>
  <c r="S9" i="1"/>
  <c r="R7" i="4"/>
  <c r="R9" i="4"/>
  <c r="R9" i="1"/>
  <c r="R10" i="2"/>
  <c r="R12" i="2"/>
  <c r="R7" i="1"/>
  <c r="Q7" i="4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B10" i="1"/>
  <c r="AE9" i="1"/>
  <c r="D8" i="1"/>
  <c r="E8" i="1"/>
  <c r="G8" i="1"/>
  <c r="H8" i="1"/>
  <c r="U8" i="1"/>
  <c r="V8" i="1"/>
  <c r="W8" i="1"/>
  <c r="L7" i="1"/>
  <c r="X7" i="1"/>
  <c r="AA7" i="1"/>
  <c r="M8" i="2"/>
  <c r="M12" i="2"/>
  <c r="M7" i="1"/>
  <c r="T7" i="4"/>
  <c r="T9" i="4"/>
  <c r="T9" i="1"/>
  <c r="C9" i="4"/>
  <c r="C9" i="1"/>
  <c r="D9" i="4"/>
  <c r="D9" i="1"/>
  <c r="E9" i="4"/>
  <c r="E9" i="1"/>
  <c r="F9" i="4"/>
  <c r="F9" i="1"/>
  <c r="G9" i="4"/>
  <c r="G9" i="1"/>
  <c r="H9" i="4"/>
  <c r="H9" i="1"/>
  <c r="I9" i="4"/>
  <c r="I9" i="1"/>
  <c r="J9" i="4"/>
  <c r="J9" i="1"/>
  <c r="K9" i="4"/>
  <c r="K9" i="1"/>
  <c r="L9" i="4"/>
  <c r="L9" i="1"/>
  <c r="M9" i="4"/>
  <c r="M9" i="1"/>
  <c r="N9" i="4"/>
  <c r="N9" i="1"/>
  <c r="O9" i="4"/>
  <c r="O9" i="1"/>
  <c r="P9" i="4"/>
  <c r="P9" i="1"/>
  <c r="B9" i="4"/>
  <c r="B9" i="1"/>
  <c r="C10" i="3"/>
  <c r="C8" i="1"/>
  <c r="D10" i="3"/>
  <c r="E10" i="3"/>
  <c r="F10" i="3"/>
  <c r="F8" i="1"/>
  <c r="G10" i="3"/>
  <c r="H10" i="3"/>
  <c r="I10" i="3"/>
  <c r="I8" i="1"/>
  <c r="J10" i="3"/>
  <c r="J8" i="1"/>
  <c r="K10" i="3"/>
  <c r="K8" i="1"/>
  <c r="L10" i="3"/>
  <c r="L8" i="1"/>
  <c r="M10" i="3"/>
  <c r="M8" i="1"/>
  <c r="N10" i="3"/>
  <c r="N8" i="1"/>
  <c r="O10" i="3"/>
  <c r="O8" i="1"/>
  <c r="P10" i="3"/>
  <c r="P8" i="1"/>
  <c r="Q10" i="3"/>
  <c r="Q8" i="1"/>
  <c r="R10" i="3"/>
  <c r="R8" i="1"/>
  <c r="S10" i="3"/>
  <c r="S8" i="1"/>
  <c r="T10" i="3"/>
  <c r="T8" i="1"/>
  <c r="B10" i="3"/>
  <c r="K10" i="2"/>
  <c r="J10" i="2"/>
  <c r="I10" i="2"/>
  <c r="I12" i="2"/>
  <c r="I7" i="1"/>
  <c r="H10" i="2"/>
  <c r="H12" i="2"/>
  <c r="H7" i="1"/>
  <c r="G10" i="2"/>
  <c r="E10" i="2"/>
  <c r="E12" i="2"/>
  <c r="E7" i="1"/>
  <c r="D10" i="2"/>
  <c r="D12" i="2"/>
  <c r="D7" i="1"/>
  <c r="C10" i="2"/>
  <c r="C12" i="2"/>
  <c r="B10" i="2"/>
  <c r="B12" i="2"/>
  <c r="F12" i="2"/>
  <c r="F7" i="1"/>
  <c r="G12" i="2"/>
  <c r="G7" i="1"/>
  <c r="J12" i="2"/>
  <c r="J7" i="1"/>
  <c r="K12" i="2"/>
  <c r="K7" i="1"/>
  <c r="L12" i="2"/>
  <c r="N12" i="2"/>
  <c r="O12" i="2"/>
  <c r="O7" i="1"/>
  <c r="P12" i="2"/>
  <c r="P7" i="1"/>
  <c r="Q12" i="2"/>
  <c r="Q7" i="1"/>
  <c r="S12" i="2"/>
  <c r="S7" i="1"/>
  <c r="T12" i="2"/>
  <c r="T7" i="1"/>
  <c r="AB7" i="4"/>
  <c r="AD9" i="3"/>
  <c r="AD7" i="3"/>
  <c r="AD10" i="3"/>
  <c r="AD8" i="1"/>
  <c r="AB11" i="2"/>
  <c r="AB12" i="2"/>
  <c r="AB7" i="1"/>
  <c r="AE10" i="3"/>
  <c r="AE8" i="1"/>
  <c r="AD9" i="4"/>
  <c r="AD9" i="1"/>
  <c r="AE12" i="2"/>
  <c r="AE7" i="1"/>
  <c r="AC9" i="4"/>
  <c r="AC9" i="1"/>
  <c r="AB9" i="4"/>
  <c r="AB9" i="1"/>
  <c r="AA9" i="4"/>
  <c r="AA9" i="1"/>
  <c r="Z9" i="4"/>
  <c r="Z9" i="1"/>
  <c r="Y9" i="4"/>
  <c r="Y9" i="1"/>
  <c r="X9" i="4"/>
  <c r="X9" i="1"/>
  <c r="W9" i="4"/>
  <c r="W9" i="1"/>
  <c r="V9" i="4"/>
  <c r="V9" i="1"/>
  <c r="U9" i="4"/>
  <c r="U9" i="1"/>
  <c r="AC10" i="3"/>
  <c r="AC8" i="1"/>
  <c r="AB10" i="3"/>
  <c r="AB8" i="1"/>
  <c r="AA10" i="3"/>
  <c r="AA8" i="1"/>
  <c r="Z10" i="3"/>
  <c r="Z8" i="1"/>
  <c r="Y10" i="3"/>
  <c r="Y8" i="1"/>
  <c r="X10" i="3"/>
  <c r="X8" i="1"/>
  <c r="W10" i="3"/>
  <c r="V10" i="3"/>
  <c r="U10" i="3"/>
  <c r="AC12" i="2"/>
  <c r="AC7" i="1"/>
  <c r="AA12" i="2"/>
  <c r="Z12" i="2"/>
  <c r="Z7" i="1"/>
  <c r="Y12" i="2"/>
  <c r="Y7" i="1"/>
  <c r="X12" i="2"/>
  <c r="W12" i="2"/>
  <c r="W7" i="1"/>
  <c r="V12" i="2"/>
  <c r="V7" i="1"/>
  <c r="U12" i="2"/>
  <c r="U7" i="1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E9" i="4"/>
  <c r="AD12" i="2"/>
  <c r="AD7" i="1"/>
  <c r="N7" i="1"/>
  <c r="Q9" i="4"/>
  <c r="Q9" i="1"/>
  <c r="B7" i="1"/>
  <c r="B8" i="1"/>
  <c r="C7" i="1"/>
  <c r="Y11" i="1"/>
  <c r="AM10" i="1"/>
  <c r="C11" i="1"/>
  <c r="X11" i="1"/>
  <c r="AM7" i="1"/>
  <c r="J11" i="1"/>
  <c r="E11" i="1"/>
  <c r="V11" i="1"/>
  <c r="F11" i="1"/>
  <c r="AC11" i="1"/>
  <c r="AM9" i="1"/>
  <c r="Q11" i="1"/>
  <c r="N11" i="1"/>
  <c r="AM8" i="1"/>
  <c r="Z11" i="1"/>
  <c r="K11" i="1"/>
  <c r="AD11" i="1"/>
  <c r="P11" i="1"/>
  <c r="R11" i="1"/>
  <c r="M11" i="1"/>
  <c r="AE11" i="1"/>
  <c r="I11" i="1"/>
  <c r="U11" i="1"/>
  <c r="H11" i="1"/>
  <c r="O11" i="1"/>
  <c r="T11" i="1"/>
  <c r="D11" i="1"/>
  <c r="AA11" i="1"/>
  <c r="S11" i="1"/>
  <c r="L11" i="1"/>
  <c r="W11" i="1"/>
  <c r="AF11" i="1"/>
  <c r="AB11" i="1"/>
  <c r="G11" i="1"/>
  <c r="B11" i="1"/>
  <c r="AM11" i="1"/>
</calcChain>
</file>

<file path=xl/sharedStrings.xml><?xml version="1.0" encoding="utf-8"?>
<sst xmlns="http://schemas.openxmlformats.org/spreadsheetml/2006/main" count="42" uniqueCount="30">
  <si>
    <t>Total</t>
  </si>
  <si>
    <t>Exportación</t>
  </si>
  <si>
    <t>Importación</t>
  </si>
  <si>
    <t>Aluminio</t>
  </si>
  <si>
    <t>Pescado</t>
  </si>
  <si>
    <t>Pórfidos</t>
  </si>
  <si>
    <t>Lana</t>
  </si>
  <si>
    <t>Otros</t>
  </si>
  <si>
    <t>Alumina</t>
  </si>
  <si>
    <t>Brea</t>
  </si>
  <si>
    <t>Coque</t>
  </si>
  <si>
    <t>COMBUST.</t>
  </si>
  <si>
    <t>CANT. CONT.</t>
  </si>
  <si>
    <t>TEUS</t>
  </si>
  <si>
    <t>TOTAL</t>
  </si>
  <si>
    <t>BUQUES</t>
  </si>
  <si>
    <t>Frutas</t>
  </si>
  <si>
    <t>Aerogeneradores</t>
  </si>
  <si>
    <t>MOVIMIENTO DE BUQUES DESDE EL AÑO 1989</t>
  </si>
  <si>
    <t>IMPORTACIONES DESDE EL AÑO 1989 (toneladas)</t>
  </si>
  <si>
    <t>EXPORTACIONES DESDE EL AÑO 1989 (Toneladas)</t>
  </si>
  <si>
    <t>CONSUMO DE BUQUE DESDE EL AÑO 1989 (toneladas)</t>
  </si>
  <si>
    <t>MOVIMIENTO DE CONTENEDORES DESDE EL AÑO 1989</t>
  </si>
  <si>
    <t>MOVIMIENTO TOTAL DE MERCADERIAS DESDE EL AÑO 1989 (toneladas)</t>
  </si>
  <si>
    <t>Consumo Buque</t>
  </si>
  <si>
    <t>Removido</t>
  </si>
  <si>
    <t>REMOVIDO DESDE EL AÑO 1989 (Toneladas)</t>
  </si>
  <si>
    <t>|</t>
  </si>
  <si>
    <t xml:space="preserve"> 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</si>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</sst>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\ &quot;$&quot;_-;\-* #,##0.00\ &quot;$&quot;_-;_-* &quot;-&quot;??\ &quot;$&quot;_-;_-@_-"/>
    <numFmt numFmtId="188" formatCode="_-* #,##0.00\ _$_-;\-* #,##0.00\ _$_-;_-* &quot;-&quot;??\ _$_-;_-@_-"/>
  </numFmts>
  <fonts count="12" x14ac:knownFonts="1"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54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  <bgColor indexed="44"/>
      </patternFill>
    </fill>
    <fill>
      <patternFill patternType="solid">
        <fgColor theme="4" tint="0.39997558519241921"/>
        <bgColor indexed="57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53"/>
      </patternFill>
    </fill>
    <fill>
      <patternFill patternType="solid">
        <fgColor theme="4" tint="0.39997558519241921"/>
        <bgColor indexed="19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5">
    <xf numFmtId="0" fontId="0" fillId="0" borderId="0"/>
    <xf numFmtId="188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</cellStyleXfs>
  <cellXfs count="134">
    <xf numFmtId="0" fontId="0" fillId="0" borderId="0" xfId="0"/>
    <xf numFmtId="3" fontId="0" fillId="0" borderId="0" xfId="0" applyNumberFormat="1"/>
    <xf numFmtId="0" fontId="3" fillId="2" borderId="0" xfId="0" applyFont="1" applyFill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3" fontId="0" fillId="0" borderId="3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4" xfId="0" applyNumberFormat="1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3" fontId="0" fillId="0" borderId="17" xfId="0" applyNumberFormat="1" applyFill="1" applyBorder="1" applyAlignment="1">
      <alignment horizontal="center" vertical="center"/>
    </xf>
    <xf numFmtId="3" fontId="0" fillId="0" borderId="17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/>
    </xf>
    <xf numFmtId="3" fontId="0" fillId="0" borderId="18" xfId="0" applyNumberForma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3" fontId="6" fillId="0" borderId="16" xfId="0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3" fontId="11" fillId="0" borderId="21" xfId="0" applyNumberFormat="1" applyFont="1" applyBorder="1"/>
    <xf numFmtId="3" fontId="1" fillId="0" borderId="25" xfId="0" applyNumberFormat="1" applyFont="1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center" vertical="center"/>
    </xf>
    <xf numFmtId="0" fontId="3" fillId="4" borderId="27" xfId="0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3" fontId="1" fillId="0" borderId="29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 vertical="center"/>
    </xf>
    <xf numFmtId="3" fontId="1" fillId="0" borderId="30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3" fillId="7" borderId="21" xfId="0" applyFont="1" applyFill="1" applyBorder="1" applyAlignment="1">
      <alignment horizontal="left" vertical="center"/>
    </xf>
    <xf numFmtId="0" fontId="3" fillId="6" borderId="32" xfId="0" applyFont="1" applyFill="1" applyBorder="1"/>
    <xf numFmtId="0" fontId="3" fillId="3" borderId="10" xfId="0" applyFont="1" applyFill="1" applyBorder="1"/>
    <xf numFmtId="0" fontId="3" fillId="3" borderId="33" xfId="0" applyFont="1" applyFill="1" applyBorder="1" applyAlignment="1">
      <alignment horizontal="center" vertical="center"/>
    </xf>
    <xf numFmtId="3" fontId="0" fillId="0" borderId="34" xfId="0" applyNumberFormat="1" applyFill="1" applyBorder="1" applyAlignment="1">
      <alignment horizontal="center"/>
    </xf>
    <xf numFmtId="3" fontId="0" fillId="0" borderId="35" xfId="0" applyNumberFormat="1" applyFill="1" applyBorder="1" applyAlignment="1">
      <alignment horizontal="center"/>
    </xf>
    <xf numFmtId="3" fontId="3" fillId="0" borderId="36" xfId="0" applyNumberFormat="1" applyFont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3" fontId="1" fillId="0" borderId="37" xfId="0" applyNumberFormat="1" applyFont="1" applyFill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1" fillId="0" borderId="38" xfId="0" applyNumberFormat="1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3" fontId="0" fillId="0" borderId="21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 vertical="center"/>
    </xf>
    <xf numFmtId="3" fontId="0" fillId="0" borderId="42" xfId="0" applyNumberFormat="1" applyFill="1" applyBorder="1" applyAlignment="1">
      <alignment horizontal="center" vertical="center"/>
    </xf>
    <xf numFmtId="3" fontId="0" fillId="0" borderId="21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3" fontId="1" fillId="0" borderId="43" xfId="0" applyNumberFormat="1" applyFont="1" applyFill="1" applyBorder="1" applyAlignment="1">
      <alignment horizontal="center" vertical="center"/>
    </xf>
    <xf numFmtId="3" fontId="10" fillId="0" borderId="42" xfId="0" applyNumberFormat="1" applyFont="1" applyBorder="1" applyAlignment="1">
      <alignment horizontal="center" vertical="center"/>
    </xf>
    <xf numFmtId="3" fontId="0" fillId="0" borderId="18" xfId="0" applyNumberForma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3" fontId="4" fillId="0" borderId="47" xfId="0" applyNumberFormat="1" applyFont="1" applyBorder="1" applyAlignment="1">
      <alignment horizontal="center" vertical="center"/>
    </xf>
    <xf numFmtId="3" fontId="4" fillId="0" borderId="48" xfId="0" applyNumberFormat="1" applyFont="1" applyBorder="1" applyAlignment="1">
      <alignment horizontal="center" vertical="center"/>
    </xf>
    <xf numFmtId="1" fontId="3" fillId="3" borderId="33" xfId="0" applyNumberFormat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1" fillId="0" borderId="49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1" fillId="0" borderId="50" xfId="0" applyNumberFormat="1" applyFont="1" applyFill="1" applyBorder="1" applyAlignment="1">
      <alignment horizontal="center" vertical="center"/>
    </xf>
    <xf numFmtId="3" fontId="1" fillId="0" borderId="51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left" vertical="center"/>
    </xf>
    <xf numFmtId="0" fontId="3" fillId="6" borderId="33" xfId="0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left" vertical="center"/>
    </xf>
    <xf numFmtId="0" fontId="3" fillId="4" borderId="33" xfId="0" applyFont="1" applyFill="1" applyBorder="1" applyAlignment="1">
      <alignment horizontal="center"/>
    </xf>
    <xf numFmtId="3" fontId="0" fillId="0" borderId="5" xfId="0" applyNumberFormat="1" applyFont="1" applyFill="1" applyBorder="1" applyAlignment="1">
      <alignment horizontal="center"/>
    </xf>
    <xf numFmtId="0" fontId="3" fillId="5" borderId="52" xfId="0" applyFont="1" applyFill="1" applyBorder="1" applyAlignment="1">
      <alignment horizontal="left" vertical="center"/>
    </xf>
    <xf numFmtId="0" fontId="3" fillId="5" borderId="53" xfId="0" applyFont="1" applyFill="1" applyBorder="1" applyAlignment="1">
      <alignment horizontal="left" vertical="center"/>
    </xf>
    <xf numFmtId="3" fontId="10" fillId="0" borderId="52" xfId="0" applyNumberFormat="1" applyFont="1" applyFill="1" applyBorder="1" applyAlignment="1">
      <alignment horizontal="center" vertical="center"/>
    </xf>
    <xf numFmtId="3" fontId="10" fillId="0" borderId="53" xfId="0" applyNumberFormat="1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6" borderId="45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5" fillId="4" borderId="45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45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</cellXfs>
  <cellStyles count="5">
    <cellStyle name="Millares 2" xfId="1"/>
    <cellStyle name="Moneda 2" xfId="2"/>
    <cellStyle name="Normal" xfId="0" builtinId="0" customBuiltin="1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4" Type="http://schemas.openxmlformats.org/officeDocument/2006/relationships/image" Target="../media/image8.png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MOVIMIENTO DE MERCADERÍAS DESDE 1989</a:t>
            </a:r>
          </a:p>
        </c:rich>
      </c:tx>
      <c:layout>
        <c:manualLayout>
          <c:xMode val="edge"/>
          <c:yMode val="edge"/>
          <c:x val="0.31990449735807042"/>
          <c:y val="9.8846134799187831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9173343182787694E-2"/>
          <c:y val="0.14499321133732371"/>
          <c:w val="0.88905861723856505"/>
          <c:h val="0.763610311912917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Total'!$A$7</c:f>
              <c:strCache>
                <c:ptCount val="1"/>
                <c:pt idx="0">
                  <c:v>Exportación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0"/>
              </c:ext>
            </c:extLst>
          </c:dLbls>
          <c:cat>
            <c:numRef>
              <c:f>'Movimiento Total'!$B$6:$AL$6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'Movimiento Total'!$B$7:$AL$7</c:f>
              <c:numCache>
                <c:formatCode>#,##0</c:formatCode>
                <c:ptCount val="37"/>
                <c:pt idx="0">
                  <c:v>158754</c:v>
                </c:pt>
                <c:pt idx="1">
                  <c:v>242479</c:v>
                </c:pt>
                <c:pt idx="2">
                  <c:v>196274</c:v>
                </c:pt>
                <c:pt idx="3">
                  <c:v>190170</c:v>
                </c:pt>
                <c:pt idx="4">
                  <c:v>272955</c:v>
                </c:pt>
                <c:pt idx="5">
                  <c:v>253126</c:v>
                </c:pt>
                <c:pt idx="6">
                  <c:v>281821</c:v>
                </c:pt>
                <c:pt idx="7">
                  <c:v>299549</c:v>
                </c:pt>
                <c:pt idx="8">
                  <c:v>402547</c:v>
                </c:pt>
                <c:pt idx="9">
                  <c:v>401336</c:v>
                </c:pt>
                <c:pt idx="10">
                  <c:v>347730</c:v>
                </c:pt>
                <c:pt idx="11">
                  <c:v>468934</c:v>
                </c:pt>
                <c:pt idx="12">
                  <c:v>383833</c:v>
                </c:pt>
                <c:pt idx="13">
                  <c:v>408910</c:v>
                </c:pt>
                <c:pt idx="14">
                  <c:v>402267</c:v>
                </c:pt>
                <c:pt idx="15">
                  <c:v>370218</c:v>
                </c:pt>
                <c:pt idx="16">
                  <c:v>344018</c:v>
                </c:pt>
                <c:pt idx="17">
                  <c:v>302876</c:v>
                </c:pt>
                <c:pt idx="18">
                  <c:v>306178</c:v>
                </c:pt>
                <c:pt idx="19">
                  <c:v>384639</c:v>
                </c:pt>
                <c:pt idx="20">
                  <c:v>435736</c:v>
                </c:pt>
                <c:pt idx="21">
                  <c:v>405913</c:v>
                </c:pt>
                <c:pt idx="22">
                  <c:v>409150</c:v>
                </c:pt>
                <c:pt idx="23">
                  <c:v>402015</c:v>
                </c:pt>
                <c:pt idx="24">
                  <c:v>418258</c:v>
                </c:pt>
                <c:pt idx="25">
                  <c:v>381042.29</c:v>
                </c:pt>
                <c:pt idx="26">
                  <c:v>363141</c:v>
                </c:pt>
                <c:pt idx="27">
                  <c:v>503166</c:v>
                </c:pt>
                <c:pt idx="28">
                  <c:v>523889</c:v>
                </c:pt>
                <c:pt idx="29">
                  <c:v>537626</c:v>
                </c:pt>
                <c:pt idx="30">
                  <c:v>514476</c:v>
                </c:pt>
                <c:pt idx="31">
                  <c:v>411106</c:v>
                </c:pt>
                <c:pt idx="32">
                  <c:v>335660</c:v>
                </c:pt>
                <c:pt idx="33">
                  <c:v>321677</c:v>
                </c:pt>
                <c:pt idx="34">
                  <c:v>489329</c:v>
                </c:pt>
                <c:pt idx="35">
                  <c:v>516731</c:v>
                </c:pt>
                <c:pt idx="36">
                  <c:v>527888</c:v>
                </c:pt>
              </c:numCache>
            </c:numRef>
          </c:val>
        </c:ser>
        <c:ser>
          <c:idx val="1"/>
          <c:order val="1"/>
          <c:tx>
            <c:strRef>
              <c:f>'Movimiento Total'!$A$8</c:f>
              <c:strCache>
                <c:ptCount val="1"/>
                <c:pt idx="0">
                  <c:v>Importación</c:v>
                </c:pt>
              </c:strCache>
            </c:strRef>
          </c:tx>
          <c:invertIfNegative val="0"/>
          <c:cat>
            <c:numRef>
              <c:f>'Movimiento Total'!$B$6:$AL$6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'Movimiento Total'!$B$8:$AL$8</c:f>
              <c:numCache>
                <c:formatCode>#,##0</c:formatCode>
                <c:ptCount val="37"/>
                <c:pt idx="0">
                  <c:v>353846</c:v>
                </c:pt>
                <c:pt idx="1">
                  <c:v>344387</c:v>
                </c:pt>
                <c:pt idx="2">
                  <c:v>357101</c:v>
                </c:pt>
                <c:pt idx="3">
                  <c:v>286987</c:v>
                </c:pt>
                <c:pt idx="4">
                  <c:v>337852</c:v>
                </c:pt>
                <c:pt idx="5">
                  <c:v>373356</c:v>
                </c:pt>
                <c:pt idx="6">
                  <c:v>379434</c:v>
                </c:pt>
                <c:pt idx="7">
                  <c:v>419260</c:v>
                </c:pt>
                <c:pt idx="8">
                  <c:v>404564</c:v>
                </c:pt>
                <c:pt idx="9">
                  <c:v>430182</c:v>
                </c:pt>
                <c:pt idx="10">
                  <c:v>453237</c:v>
                </c:pt>
                <c:pt idx="11">
                  <c:v>495742</c:v>
                </c:pt>
                <c:pt idx="12">
                  <c:v>501683</c:v>
                </c:pt>
                <c:pt idx="13">
                  <c:v>544991</c:v>
                </c:pt>
                <c:pt idx="14">
                  <c:v>576946</c:v>
                </c:pt>
                <c:pt idx="15">
                  <c:v>601001</c:v>
                </c:pt>
                <c:pt idx="16">
                  <c:v>546821</c:v>
                </c:pt>
                <c:pt idx="17">
                  <c:v>605028</c:v>
                </c:pt>
                <c:pt idx="18">
                  <c:v>588343</c:v>
                </c:pt>
                <c:pt idx="19">
                  <c:v>863445</c:v>
                </c:pt>
                <c:pt idx="20">
                  <c:v>770566</c:v>
                </c:pt>
                <c:pt idx="21">
                  <c:v>861904</c:v>
                </c:pt>
                <c:pt idx="22">
                  <c:v>875804</c:v>
                </c:pt>
                <c:pt idx="23">
                  <c:v>860150</c:v>
                </c:pt>
                <c:pt idx="24">
                  <c:v>908133.20400000003</c:v>
                </c:pt>
                <c:pt idx="25">
                  <c:v>950372</c:v>
                </c:pt>
                <c:pt idx="26">
                  <c:v>898548</c:v>
                </c:pt>
                <c:pt idx="27">
                  <c:v>896617</c:v>
                </c:pt>
                <c:pt idx="28">
                  <c:v>850325</c:v>
                </c:pt>
                <c:pt idx="29">
                  <c:v>972270</c:v>
                </c:pt>
                <c:pt idx="30">
                  <c:v>1031320</c:v>
                </c:pt>
                <c:pt idx="31">
                  <c:v>628832</c:v>
                </c:pt>
                <c:pt idx="32">
                  <c:v>697997</c:v>
                </c:pt>
                <c:pt idx="33">
                  <c:v>853439</c:v>
                </c:pt>
                <c:pt idx="34">
                  <c:v>829281</c:v>
                </c:pt>
                <c:pt idx="35">
                  <c:v>834100</c:v>
                </c:pt>
                <c:pt idx="36">
                  <c:v>890183</c:v>
                </c:pt>
              </c:numCache>
            </c:numRef>
          </c:val>
        </c:ser>
        <c:ser>
          <c:idx val="2"/>
          <c:order val="2"/>
          <c:tx>
            <c:strRef>
              <c:f>'Movimiento Total'!$A$9</c:f>
              <c:strCache>
                <c:ptCount val="1"/>
                <c:pt idx="0">
                  <c:v>Removido</c:v>
                </c:pt>
              </c:strCache>
            </c:strRef>
          </c:tx>
          <c:invertIfNegative val="0"/>
          <c:cat>
            <c:numRef>
              <c:f>'Movimiento Total'!$B$6:$AL$6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'Movimiento Total'!$B$9:$AL$9</c:f>
              <c:numCache>
                <c:formatCode>#,##0</c:formatCode>
                <c:ptCount val="37"/>
                <c:pt idx="0">
                  <c:v>87329</c:v>
                </c:pt>
                <c:pt idx="1">
                  <c:v>86286</c:v>
                </c:pt>
                <c:pt idx="2">
                  <c:v>80082</c:v>
                </c:pt>
                <c:pt idx="3">
                  <c:v>106143</c:v>
                </c:pt>
                <c:pt idx="4">
                  <c:v>164823</c:v>
                </c:pt>
                <c:pt idx="5">
                  <c:v>119058</c:v>
                </c:pt>
                <c:pt idx="6">
                  <c:v>152943</c:v>
                </c:pt>
                <c:pt idx="7">
                  <c:v>178099</c:v>
                </c:pt>
                <c:pt idx="8">
                  <c:v>211796</c:v>
                </c:pt>
                <c:pt idx="9">
                  <c:v>199342</c:v>
                </c:pt>
                <c:pt idx="10">
                  <c:v>272578</c:v>
                </c:pt>
                <c:pt idx="11">
                  <c:v>280944</c:v>
                </c:pt>
                <c:pt idx="12">
                  <c:v>186849</c:v>
                </c:pt>
                <c:pt idx="13">
                  <c:v>248204</c:v>
                </c:pt>
                <c:pt idx="14">
                  <c:v>188363</c:v>
                </c:pt>
                <c:pt idx="15">
                  <c:v>214309</c:v>
                </c:pt>
                <c:pt idx="16">
                  <c:v>191512</c:v>
                </c:pt>
                <c:pt idx="17">
                  <c:v>283995</c:v>
                </c:pt>
                <c:pt idx="18">
                  <c:v>240144</c:v>
                </c:pt>
                <c:pt idx="19">
                  <c:v>267947</c:v>
                </c:pt>
                <c:pt idx="20">
                  <c:v>226339</c:v>
                </c:pt>
                <c:pt idx="21">
                  <c:v>195074</c:v>
                </c:pt>
                <c:pt idx="22">
                  <c:v>262106</c:v>
                </c:pt>
                <c:pt idx="23">
                  <c:v>235336</c:v>
                </c:pt>
                <c:pt idx="24">
                  <c:v>236790</c:v>
                </c:pt>
                <c:pt idx="25">
                  <c:v>274013.82</c:v>
                </c:pt>
                <c:pt idx="26">
                  <c:v>238698</c:v>
                </c:pt>
                <c:pt idx="27">
                  <c:v>255181</c:v>
                </c:pt>
                <c:pt idx="28">
                  <c:v>291041</c:v>
                </c:pt>
                <c:pt idx="29">
                  <c:v>290159</c:v>
                </c:pt>
                <c:pt idx="30">
                  <c:v>278764</c:v>
                </c:pt>
                <c:pt idx="31">
                  <c:v>223551</c:v>
                </c:pt>
                <c:pt idx="32">
                  <c:v>272201</c:v>
                </c:pt>
                <c:pt idx="33">
                  <c:v>297584</c:v>
                </c:pt>
                <c:pt idx="34">
                  <c:v>269900</c:v>
                </c:pt>
                <c:pt idx="35">
                  <c:v>293520</c:v>
                </c:pt>
                <c:pt idx="36">
                  <c:v>339390</c:v>
                </c:pt>
              </c:numCache>
            </c:numRef>
          </c:val>
        </c:ser>
        <c:ser>
          <c:idx val="3"/>
          <c:order val="3"/>
          <c:tx>
            <c:strRef>
              <c:f>'Movimiento Total'!$A$10</c:f>
              <c:strCache>
                <c:ptCount val="1"/>
                <c:pt idx="0">
                  <c:v>Consumo Buque</c:v>
                </c:pt>
              </c:strCache>
            </c:strRef>
          </c:tx>
          <c:invertIfNegative val="0"/>
          <c:cat>
            <c:numRef>
              <c:f>'Movimiento Total'!$B$6:$AL$6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'Movimiento Total'!$B$10:$AL$10</c:f>
              <c:numCache>
                <c:formatCode>#,##0</c:formatCode>
                <c:ptCount val="37"/>
                <c:pt idx="0">
                  <c:v>21040</c:v>
                </c:pt>
                <c:pt idx="1">
                  <c:v>20863</c:v>
                </c:pt>
                <c:pt idx="2">
                  <c:v>26312</c:v>
                </c:pt>
                <c:pt idx="3">
                  <c:v>29634</c:v>
                </c:pt>
                <c:pt idx="4">
                  <c:v>28561</c:v>
                </c:pt>
                <c:pt idx="5">
                  <c:v>31219</c:v>
                </c:pt>
                <c:pt idx="6">
                  <c:v>35215</c:v>
                </c:pt>
                <c:pt idx="7">
                  <c:v>31615</c:v>
                </c:pt>
                <c:pt idx="8">
                  <c:v>40471</c:v>
                </c:pt>
                <c:pt idx="9">
                  <c:v>29890</c:v>
                </c:pt>
                <c:pt idx="10">
                  <c:v>33832</c:v>
                </c:pt>
                <c:pt idx="11">
                  <c:v>43207</c:v>
                </c:pt>
                <c:pt idx="12">
                  <c:v>65198</c:v>
                </c:pt>
                <c:pt idx="13">
                  <c:v>47652</c:v>
                </c:pt>
                <c:pt idx="14">
                  <c:v>40136</c:v>
                </c:pt>
                <c:pt idx="15">
                  <c:v>40241</c:v>
                </c:pt>
                <c:pt idx="16">
                  <c:v>38065</c:v>
                </c:pt>
                <c:pt idx="17">
                  <c:v>39406</c:v>
                </c:pt>
                <c:pt idx="18">
                  <c:v>42954</c:v>
                </c:pt>
                <c:pt idx="19">
                  <c:v>41701</c:v>
                </c:pt>
                <c:pt idx="20">
                  <c:v>32832</c:v>
                </c:pt>
                <c:pt idx="21">
                  <c:v>30829</c:v>
                </c:pt>
                <c:pt idx="22">
                  <c:v>31343</c:v>
                </c:pt>
                <c:pt idx="23">
                  <c:v>23427</c:v>
                </c:pt>
                <c:pt idx="24">
                  <c:v>21586</c:v>
                </c:pt>
                <c:pt idx="25">
                  <c:v>16429</c:v>
                </c:pt>
                <c:pt idx="26">
                  <c:v>17106</c:v>
                </c:pt>
                <c:pt idx="27">
                  <c:v>20643</c:v>
                </c:pt>
                <c:pt idx="28">
                  <c:v>26818</c:v>
                </c:pt>
                <c:pt idx="29">
                  <c:v>25949</c:v>
                </c:pt>
                <c:pt idx="30">
                  <c:v>32681</c:v>
                </c:pt>
                <c:pt idx="31">
                  <c:v>30495</c:v>
                </c:pt>
                <c:pt idx="32">
                  <c:v>40072</c:v>
                </c:pt>
                <c:pt idx="33">
                  <c:v>34013</c:v>
                </c:pt>
                <c:pt idx="34">
                  <c:v>34851</c:v>
                </c:pt>
                <c:pt idx="35">
                  <c:v>40209</c:v>
                </c:pt>
                <c:pt idx="36">
                  <c:v>30558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09974784"/>
        <c:axId val="409975568"/>
      </c:barChart>
      <c:catAx>
        <c:axId val="40997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09975568"/>
        <c:crosses val="autoZero"/>
        <c:auto val="1"/>
        <c:lblAlgn val="ctr"/>
        <c:lblOffset val="100"/>
        <c:noMultiLvlLbl val="0"/>
      </c:catAx>
      <c:valAx>
        <c:axId val="409975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09974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850183606980519"/>
          <c:y val="0.33269407361815623"/>
          <c:w val="5.8788929256913258E-2"/>
          <c:h val="0.2448305282594392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1" i="0" u="none" strike="noStrike" kern="1200" baseline="0">
              <a:solidFill>
                <a:srgbClr val="595959"/>
              </a:solidFill>
              <a:latin typeface="Calibri"/>
              <a:ea typeface=""/>
              <a:cs typeface=""/>
            </a:defRPr>
          </a:pPr>
          <a:endParaRPr lang="es-A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tile/>
    </a:blipFill>
    <a:ln w="9528" cap="flat">
      <a:solidFill>
        <a:srgbClr val="2E75B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Aluminio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75054903865E-2"/>
          <c:y val="0.24913456287762692"/>
          <c:w val="0.91582998553752215"/>
          <c:h val="0.75086473251246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  <a:alpha val="72000"/>
                </a:schemeClr>
              </a:outerShdw>
            </a:effectLst>
          </c:spPr>
          <c:marker>
            <c:symbol val="none"/>
          </c:marker>
          <c:val>
            <c:numRef>
              <c:f>EXPO!$B$6:$AL$6</c:f>
              <c:numCache>
                <c:formatCode>#,##0</c:formatCode>
                <c:ptCount val="37"/>
                <c:pt idx="0">
                  <c:v>82874</c:v>
                </c:pt>
                <c:pt idx="1">
                  <c:v>137667</c:v>
                </c:pt>
                <c:pt idx="2">
                  <c:v>102423</c:v>
                </c:pt>
                <c:pt idx="3">
                  <c:v>77363</c:v>
                </c:pt>
                <c:pt idx="4">
                  <c:v>95839</c:v>
                </c:pt>
                <c:pt idx="5">
                  <c:v>119110</c:v>
                </c:pt>
                <c:pt idx="6">
                  <c:v>119384</c:v>
                </c:pt>
                <c:pt idx="7">
                  <c:v>111260</c:v>
                </c:pt>
                <c:pt idx="8">
                  <c:v>122396</c:v>
                </c:pt>
                <c:pt idx="9">
                  <c:v>185520</c:v>
                </c:pt>
                <c:pt idx="10">
                  <c:v>146269</c:v>
                </c:pt>
                <c:pt idx="11">
                  <c:v>215538</c:v>
                </c:pt>
                <c:pt idx="12">
                  <c:v>200060</c:v>
                </c:pt>
                <c:pt idx="13">
                  <c:v>217724</c:v>
                </c:pt>
                <c:pt idx="14">
                  <c:v>216901</c:v>
                </c:pt>
                <c:pt idx="15">
                  <c:v>191607</c:v>
                </c:pt>
                <c:pt idx="16">
                  <c:v>176638</c:v>
                </c:pt>
                <c:pt idx="17">
                  <c:v>132879</c:v>
                </c:pt>
                <c:pt idx="18">
                  <c:v>172860</c:v>
                </c:pt>
                <c:pt idx="19">
                  <c:v>255581</c:v>
                </c:pt>
                <c:pt idx="20">
                  <c:v>307560</c:v>
                </c:pt>
                <c:pt idx="21">
                  <c:v>295624</c:v>
                </c:pt>
                <c:pt idx="22">
                  <c:v>285160</c:v>
                </c:pt>
                <c:pt idx="23">
                  <c:v>284480</c:v>
                </c:pt>
                <c:pt idx="24">
                  <c:v>300407</c:v>
                </c:pt>
                <c:pt idx="25">
                  <c:v>257452.68</c:v>
                </c:pt>
                <c:pt idx="26">
                  <c:v>244558</c:v>
                </c:pt>
                <c:pt idx="27">
                  <c:v>345907</c:v>
                </c:pt>
                <c:pt idx="28">
                  <c:v>361918</c:v>
                </c:pt>
                <c:pt idx="29">
                  <c:v>365093</c:v>
                </c:pt>
                <c:pt idx="30">
                  <c:v>362957</c:v>
                </c:pt>
                <c:pt idx="31">
                  <c:v>273376</c:v>
                </c:pt>
                <c:pt idx="32">
                  <c:v>192204</c:v>
                </c:pt>
                <c:pt idx="33">
                  <c:v>206495</c:v>
                </c:pt>
                <c:pt idx="34">
                  <c:v>371355</c:v>
                </c:pt>
                <c:pt idx="35">
                  <c:v>367218</c:v>
                </c:pt>
                <c:pt idx="36">
                  <c:v>385032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257472"/>
        <c:axId val="412257864"/>
      </c:lineChart>
      <c:catAx>
        <c:axId val="412257472"/>
        <c:scaling>
          <c:orientation val="minMax"/>
        </c:scaling>
        <c:delete val="1"/>
        <c:axPos val="b"/>
        <c:majorTickMark val="out"/>
        <c:minorTickMark val="none"/>
        <c:tickLblPos val="nextTo"/>
        <c:crossAx val="412257864"/>
        <c:crosses val="autoZero"/>
        <c:auto val="1"/>
        <c:lblAlgn val="ctr"/>
        <c:lblOffset val="100"/>
        <c:noMultiLvlLbl val="0"/>
      </c:catAx>
      <c:valAx>
        <c:axId val="4122578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2257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Pescado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2689485242916082E-3"/>
          <c:y val="0.24913459761191822"/>
          <c:w val="0.91582998553752204"/>
          <c:h val="0.7508646630438801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40000"/>
                  <a:lumOff val="60000"/>
                </a:schemeClr>
              </a:outerShdw>
            </a:effectLst>
          </c:spPr>
          <c:marker>
            <c:symbol val="none"/>
          </c:marker>
          <c:val>
            <c:numRef>
              <c:f>EXPO!$B$7:$AL$7</c:f>
              <c:numCache>
                <c:formatCode>#,##0</c:formatCode>
                <c:ptCount val="37"/>
                <c:pt idx="0">
                  <c:v>23006</c:v>
                </c:pt>
                <c:pt idx="1">
                  <c:v>36977</c:v>
                </c:pt>
                <c:pt idx="2">
                  <c:v>45658</c:v>
                </c:pt>
                <c:pt idx="3">
                  <c:v>51084</c:v>
                </c:pt>
                <c:pt idx="4">
                  <c:v>117663</c:v>
                </c:pt>
                <c:pt idx="5">
                  <c:v>75478</c:v>
                </c:pt>
                <c:pt idx="6">
                  <c:v>102893</c:v>
                </c:pt>
                <c:pt idx="7">
                  <c:v>117139</c:v>
                </c:pt>
                <c:pt idx="8">
                  <c:v>208226</c:v>
                </c:pt>
                <c:pt idx="9">
                  <c:v>155675</c:v>
                </c:pt>
                <c:pt idx="10">
                  <c:v>160592</c:v>
                </c:pt>
                <c:pt idx="11">
                  <c:v>171376</c:v>
                </c:pt>
                <c:pt idx="12">
                  <c:v>121238</c:v>
                </c:pt>
                <c:pt idx="13">
                  <c:v>124221</c:v>
                </c:pt>
                <c:pt idx="14">
                  <c:v>110104</c:v>
                </c:pt>
                <c:pt idx="15">
                  <c:v>100427</c:v>
                </c:pt>
                <c:pt idx="16">
                  <c:v>86153</c:v>
                </c:pt>
                <c:pt idx="17">
                  <c:v>115565</c:v>
                </c:pt>
                <c:pt idx="18">
                  <c:v>97677</c:v>
                </c:pt>
                <c:pt idx="19">
                  <c:v>91836</c:v>
                </c:pt>
                <c:pt idx="20">
                  <c:v>86996</c:v>
                </c:pt>
                <c:pt idx="21">
                  <c:v>81614</c:v>
                </c:pt>
                <c:pt idx="22">
                  <c:v>97324</c:v>
                </c:pt>
                <c:pt idx="23">
                  <c:v>98070</c:v>
                </c:pt>
                <c:pt idx="24">
                  <c:v>103671</c:v>
                </c:pt>
                <c:pt idx="25">
                  <c:v>114104.31</c:v>
                </c:pt>
                <c:pt idx="26">
                  <c:v>108238</c:v>
                </c:pt>
                <c:pt idx="27">
                  <c:v>124588</c:v>
                </c:pt>
                <c:pt idx="28">
                  <c:v>147004</c:v>
                </c:pt>
                <c:pt idx="29">
                  <c:v>156675</c:v>
                </c:pt>
                <c:pt idx="30">
                  <c:v>140791</c:v>
                </c:pt>
                <c:pt idx="31">
                  <c:v>130616</c:v>
                </c:pt>
                <c:pt idx="32">
                  <c:v>134460</c:v>
                </c:pt>
                <c:pt idx="33">
                  <c:v>109377</c:v>
                </c:pt>
                <c:pt idx="34">
                  <c:v>111280</c:v>
                </c:pt>
                <c:pt idx="35">
                  <c:v>146644</c:v>
                </c:pt>
                <c:pt idx="36">
                  <c:v>134000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255120"/>
        <c:axId val="412259040"/>
      </c:lineChart>
      <c:catAx>
        <c:axId val="412255120"/>
        <c:scaling>
          <c:orientation val="minMax"/>
        </c:scaling>
        <c:delete val="1"/>
        <c:axPos val="b"/>
        <c:majorTickMark val="out"/>
        <c:minorTickMark val="none"/>
        <c:tickLblPos val="nextTo"/>
        <c:crossAx val="412259040"/>
        <c:crosses val="autoZero"/>
        <c:auto val="1"/>
        <c:lblAlgn val="ctr"/>
        <c:lblOffset val="100"/>
        <c:noMultiLvlLbl val="0"/>
      </c:catAx>
      <c:valAx>
        <c:axId val="4122590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2255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Frutas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304487912187E-2"/>
          <c:y val="0.24913456287762692"/>
          <c:w val="0.915829928917409"/>
          <c:h val="0.750864732512463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rgbClr val="5B9BD5"/>
              </a:solidFill>
              <a:prstDash val="solid"/>
              <a:round/>
            </a:ln>
            <a:effectLst>
              <a:glow>
                <a:schemeClr val="bg1"/>
              </a:glow>
              <a:outerShdw blurRad="50800" dist="50800" dir="5400000" algn="ctr" rotWithShape="0">
                <a:schemeClr val="accent1">
                  <a:lumMod val="75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EXPO!$B$10:$AL$10</c:f>
              <c:numCache>
                <c:formatCode>#,##0</c:formatCode>
                <c:ptCount val="37"/>
                <c:pt idx="0">
                  <c:v>3729</c:v>
                </c:pt>
                <c:pt idx="1">
                  <c:v>1577</c:v>
                </c:pt>
                <c:pt idx="2">
                  <c:v>1040</c:v>
                </c:pt>
                <c:pt idx="3">
                  <c:v>2137</c:v>
                </c:pt>
                <c:pt idx="4">
                  <c:v>2275</c:v>
                </c:pt>
                <c:pt idx="5">
                  <c:v>2771</c:v>
                </c:pt>
                <c:pt idx="6">
                  <c:v>3722</c:v>
                </c:pt>
                <c:pt idx="7">
                  <c:v>3615</c:v>
                </c:pt>
                <c:pt idx="8">
                  <c:v>1803</c:v>
                </c:pt>
                <c:pt idx="9">
                  <c:v>2059</c:v>
                </c:pt>
                <c:pt idx="10">
                  <c:v>1659</c:v>
                </c:pt>
                <c:pt idx="11">
                  <c:v>1323</c:v>
                </c:pt>
                <c:pt idx="12">
                  <c:v>2742</c:v>
                </c:pt>
                <c:pt idx="13">
                  <c:v>4161</c:v>
                </c:pt>
                <c:pt idx="14">
                  <c:v>3875</c:v>
                </c:pt>
                <c:pt idx="15">
                  <c:v>5160</c:v>
                </c:pt>
                <c:pt idx="16">
                  <c:v>2223</c:v>
                </c:pt>
                <c:pt idx="17">
                  <c:v>4144</c:v>
                </c:pt>
                <c:pt idx="18">
                  <c:v>20</c:v>
                </c:pt>
                <c:pt idx="19">
                  <c:v>88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2486</c:v>
                </c:pt>
                <c:pt idx="25">
                  <c:v>0</c:v>
                </c:pt>
                <c:pt idx="26">
                  <c:v>0</c:v>
                </c:pt>
                <c:pt idx="27">
                  <c:v>1853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256296"/>
        <c:axId val="412256688"/>
      </c:lineChart>
      <c:catAx>
        <c:axId val="412256296"/>
        <c:scaling>
          <c:orientation val="minMax"/>
        </c:scaling>
        <c:delete val="1"/>
        <c:axPos val="b"/>
        <c:majorTickMark val="out"/>
        <c:minorTickMark val="none"/>
        <c:tickLblPos val="nextTo"/>
        <c:crossAx val="412256688"/>
        <c:crosses val="autoZero"/>
        <c:auto val="1"/>
        <c:lblAlgn val="ctr"/>
        <c:lblOffset val="100"/>
        <c:noMultiLvlLbl val="0"/>
      </c:catAx>
      <c:valAx>
        <c:axId val="4122566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2256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Otros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304487912187E-2"/>
          <c:y val="0.24913456287762692"/>
          <c:w val="0.915829928917409"/>
          <c:h val="0.750864732512463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>
              <a:glow>
                <a:schemeClr val="bg1"/>
              </a:glow>
              <a:outerShdw blurRad="50800" dist="50800" dir="5400000" algn="ctr" rotWithShape="0">
                <a:schemeClr val="accent1">
                  <a:lumMod val="75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EXPO!$B$11:$AL$11</c:f>
              <c:numCache>
                <c:formatCode>#,##0</c:formatCode>
                <c:ptCount val="37"/>
                <c:pt idx="0">
                  <c:v>8568</c:v>
                </c:pt>
                <c:pt idx="1">
                  <c:v>11416</c:v>
                </c:pt>
                <c:pt idx="2">
                  <c:v>13745</c:v>
                </c:pt>
                <c:pt idx="3">
                  <c:v>12017</c:v>
                </c:pt>
                <c:pt idx="4">
                  <c:v>95</c:v>
                </c:pt>
                <c:pt idx="5">
                  <c:v>1913</c:v>
                </c:pt>
                <c:pt idx="6">
                  <c:v>795</c:v>
                </c:pt>
                <c:pt idx="7">
                  <c:v>1459</c:v>
                </c:pt>
                <c:pt idx="8">
                  <c:v>3293</c:v>
                </c:pt>
                <c:pt idx="9">
                  <c:v>4511</c:v>
                </c:pt>
                <c:pt idx="10">
                  <c:v>4236</c:v>
                </c:pt>
                <c:pt idx="11">
                  <c:v>12945</c:v>
                </c:pt>
                <c:pt idx="12">
                  <c:v>2635</c:v>
                </c:pt>
                <c:pt idx="13">
                  <c:v>4787</c:v>
                </c:pt>
                <c:pt idx="14">
                  <c:v>1981</c:v>
                </c:pt>
                <c:pt idx="15">
                  <c:v>6051</c:v>
                </c:pt>
                <c:pt idx="16">
                  <c:v>7370</c:v>
                </c:pt>
                <c:pt idx="17">
                  <c:v>7132</c:v>
                </c:pt>
                <c:pt idx="18">
                  <c:v>5296</c:v>
                </c:pt>
                <c:pt idx="19">
                  <c:v>5970</c:v>
                </c:pt>
                <c:pt idx="20">
                  <c:v>6378</c:v>
                </c:pt>
                <c:pt idx="21">
                  <c:v>7576</c:v>
                </c:pt>
                <c:pt idx="22">
                  <c:v>7545</c:v>
                </c:pt>
                <c:pt idx="23">
                  <c:v>3583</c:v>
                </c:pt>
                <c:pt idx="24">
                  <c:v>3197</c:v>
                </c:pt>
                <c:pt idx="25">
                  <c:v>2175.89</c:v>
                </c:pt>
                <c:pt idx="26">
                  <c:v>3791</c:v>
                </c:pt>
                <c:pt idx="27">
                  <c:v>2322</c:v>
                </c:pt>
                <c:pt idx="28">
                  <c:v>195</c:v>
                </c:pt>
                <c:pt idx="29">
                  <c:v>364</c:v>
                </c:pt>
                <c:pt idx="30">
                  <c:v>161</c:v>
                </c:pt>
                <c:pt idx="31">
                  <c:v>125</c:v>
                </c:pt>
                <c:pt idx="32">
                  <c:v>294</c:v>
                </c:pt>
                <c:pt idx="33">
                  <c:v>276</c:v>
                </c:pt>
                <c:pt idx="34">
                  <c:v>2911</c:v>
                </c:pt>
                <c:pt idx="35">
                  <c:v>967</c:v>
                </c:pt>
                <c:pt idx="36">
                  <c:v>4966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873048"/>
        <c:axId val="410874616"/>
      </c:lineChart>
      <c:catAx>
        <c:axId val="410873048"/>
        <c:scaling>
          <c:orientation val="minMax"/>
        </c:scaling>
        <c:delete val="1"/>
        <c:axPos val="b"/>
        <c:majorTickMark val="out"/>
        <c:minorTickMark val="none"/>
        <c:tickLblPos val="nextTo"/>
        <c:crossAx val="410874616"/>
        <c:crosses val="autoZero"/>
        <c:auto val="1"/>
        <c:lblAlgn val="ctr"/>
        <c:lblOffset val="100"/>
        <c:noMultiLvlLbl val="0"/>
      </c:catAx>
      <c:valAx>
        <c:axId val="4108746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873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IMPORTACIONES DESDE</a:t>
            </a:r>
            <a:r>
              <a:rPr lang="es-AR" baseline="0"/>
              <a:t> E</a:t>
            </a:r>
            <a:r>
              <a:rPr lang="es-AR"/>
              <a:t>L AÑO 1989</a:t>
            </a:r>
          </a:p>
        </c:rich>
      </c:tx>
      <c:layout>
        <c:manualLayout>
          <c:xMode val="edge"/>
          <c:yMode val="edge"/>
          <c:x val="0.31387843549529065"/>
          <c:y val="4.0046660834062407E-3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IMPO!$A$6</c:f>
              <c:strCache>
                <c:ptCount val="1"/>
                <c:pt idx="0">
                  <c:v>Alumina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IMPO!$B$5:$AL$5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IMPO!$B$6:$AL$6</c:f>
              <c:numCache>
                <c:formatCode>#,##0</c:formatCode>
                <c:ptCount val="37"/>
                <c:pt idx="0">
                  <c:v>330465</c:v>
                </c:pt>
                <c:pt idx="1">
                  <c:v>330000</c:v>
                </c:pt>
                <c:pt idx="2">
                  <c:v>335704</c:v>
                </c:pt>
                <c:pt idx="3">
                  <c:v>271883</c:v>
                </c:pt>
                <c:pt idx="4">
                  <c:v>325601</c:v>
                </c:pt>
                <c:pt idx="5">
                  <c:v>327654</c:v>
                </c:pt>
                <c:pt idx="6">
                  <c:v>356153</c:v>
                </c:pt>
                <c:pt idx="7">
                  <c:v>393146</c:v>
                </c:pt>
                <c:pt idx="8">
                  <c:v>372581</c:v>
                </c:pt>
                <c:pt idx="9">
                  <c:v>357904</c:v>
                </c:pt>
                <c:pt idx="10">
                  <c:v>421871</c:v>
                </c:pt>
                <c:pt idx="11">
                  <c:v>470710</c:v>
                </c:pt>
                <c:pt idx="12">
                  <c:v>461631</c:v>
                </c:pt>
                <c:pt idx="13">
                  <c:v>513008</c:v>
                </c:pt>
                <c:pt idx="14">
                  <c:v>528174</c:v>
                </c:pt>
                <c:pt idx="15">
                  <c:v>555081</c:v>
                </c:pt>
                <c:pt idx="16">
                  <c:v>496844</c:v>
                </c:pt>
                <c:pt idx="17">
                  <c:v>518671</c:v>
                </c:pt>
                <c:pt idx="18">
                  <c:v>527908</c:v>
                </c:pt>
                <c:pt idx="19">
                  <c:v>800900</c:v>
                </c:pt>
                <c:pt idx="20">
                  <c:v>725836</c:v>
                </c:pt>
                <c:pt idx="21">
                  <c:v>822165</c:v>
                </c:pt>
                <c:pt idx="22">
                  <c:v>804695</c:v>
                </c:pt>
                <c:pt idx="23">
                  <c:v>799637</c:v>
                </c:pt>
                <c:pt idx="24">
                  <c:v>833488</c:v>
                </c:pt>
                <c:pt idx="25">
                  <c:v>874420</c:v>
                </c:pt>
                <c:pt idx="26">
                  <c:v>832548</c:v>
                </c:pt>
                <c:pt idx="27">
                  <c:v>839465</c:v>
                </c:pt>
                <c:pt idx="28">
                  <c:v>785572</c:v>
                </c:pt>
                <c:pt idx="29">
                  <c:v>832736</c:v>
                </c:pt>
                <c:pt idx="30">
                  <c:v>852607</c:v>
                </c:pt>
                <c:pt idx="31">
                  <c:v>623135</c:v>
                </c:pt>
                <c:pt idx="32">
                  <c:v>651002</c:v>
                </c:pt>
                <c:pt idx="33">
                  <c:v>785182</c:v>
                </c:pt>
                <c:pt idx="34">
                  <c:v>751244</c:v>
                </c:pt>
                <c:pt idx="35">
                  <c:v>763107</c:v>
                </c:pt>
                <c:pt idx="36">
                  <c:v>802855</c:v>
                </c:pt>
              </c:numCache>
            </c:numRef>
          </c:val>
        </c:ser>
        <c:ser>
          <c:idx val="1"/>
          <c:order val="1"/>
          <c:tx>
            <c:strRef>
              <c:f>IMPO!$A$7</c:f>
              <c:strCache>
                <c:ptCount val="1"/>
                <c:pt idx="0">
                  <c:v>Brea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IMPO!$B$5:$AL$5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IMPO!$B$7:$AL$7</c:f>
              <c:numCache>
                <c:formatCode>#,##0</c:formatCode>
                <c:ptCount val="37"/>
                <c:pt idx="0">
                  <c:v>14730</c:v>
                </c:pt>
                <c:pt idx="1">
                  <c:v>9304</c:v>
                </c:pt>
                <c:pt idx="2">
                  <c:v>15968</c:v>
                </c:pt>
                <c:pt idx="3">
                  <c:v>11797</c:v>
                </c:pt>
                <c:pt idx="4">
                  <c:v>8103</c:v>
                </c:pt>
                <c:pt idx="5">
                  <c:v>11991</c:v>
                </c:pt>
                <c:pt idx="6">
                  <c:v>15807</c:v>
                </c:pt>
                <c:pt idx="7">
                  <c:v>13019</c:v>
                </c:pt>
                <c:pt idx="8">
                  <c:v>16183</c:v>
                </c:pt>
                <c:pt idx="9">
                  <c:v>15996</c:v>
                </c:pt>
                <c:pt idx="10">
                  <c:v>20441</c:v>
                </c:pt>
                <c:pt idx="11">
                  <c:v>15994</c:v>
                </c:pt>
                <c:pt idx="12">
                  <c:v>20044</c:v>
                </c:pt>
                <c:pt idx="13">
                  <c:v>16002</c:v>
                </c:pt>
                <c:pt idx="14">
                  <c:v>23995</c:v>
                </c:pt>
                <c:pt idx="15">
                  <c:v>23991</c:v>
                </c:pt>
                <c:pt idx="16">
                  <c:v>24920</c:v>
                </c:pt>
                <c:pt idx="17">
                  <c:v>23000</c:v>
                </c:pt>
                <c:pt idx="18">
                  <c:v>25000</c:v>
                </c:pt>
                <c:pt idx="19">
                  <c:v>24859</c:v>
                </c:pt>
                <c:pt idx="20">
                  <c:v>28385</c:v>
                </c:pt>
                <c:pt idx="21">
                  <c:v>24673</c:v>
                </c:pt>
                <c:pt idx="22">
                  <c:v>32806</c:v>
                </c:pt>
                <c:pt idx="23">
                  <c:v>32743</c:v>
                </c:pt>
                <c:pt idx="24">
                  <c:v>33672</c:v>
                </c:pt>
                <c:pt idx="25">
                  <c:v>47433</c:v>
                </c:pt>
                <c:pt idx="26">
                  <c:v>32079</c:v>
                </c:pt>
                <c:pt idx="27">
                  <c:v>34825</c:v>
                </c:pt>
                <c:pt idx="28">
                  <c:v>28748</c:v>
                </c:pt>
                <c:pt idx="29">
                  <c:v>34362</c:v>
                </c:pt>
                <c:pt idx="30">
                  <c:v>36949</c:v>
                </c:pt>
                <c:pt idx="31">
                  <c:v>1395</c:v>
                </c:pt>
                <c:pt idx="32">
                  <c:v>31320</c:v>
                </c:pt>
                <c:pt idx="33">
                  <c:v>33048</c:v>
                </c:pt>
                <c:pt idx="34">
                  <c:v>25216</c:v>
                </c:pt>
                <c:pt idx="35">
                  <c:v>30668</c:v>
                </c:pt>
                <c:pt idx="36">
                  <c:v>26365</c:v>
                </c:pt>
              </c:numCache>
            </c:numRef>
          </c:val>
        </c:ser>
        <c:ser>
          <c:idx val="2"/>
          <c:order val="2"/>
          <c:tx>
            <c:strRef>
              <c:f>IMPO!$A$8</c:f>
              <c:strCache>
                <c:ptCount val="1"/>
                <c:pt idx="0">
                  <c:v>Aerogeneradores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IMPO!$B$5:$AL$5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IMPO!$B$8:$AL$8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9766</c:v>
                </c:pt>
                <c:pt idx="23">
                  <c:v>388</c:v>
                </c:pt>
                <c:pt idx="24">
                  <c:v>6219.2039999999997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10282</c:v>
                </c:pt>
                <c:pt idx="29">
                  <c:v>60239</c:v>
                </c:pt>
                <c:pt idx="30">
                  <c:v>58555</c:v>
                </c:pt>
                <c:pt idx="31">
                  <c:v>3991</c:v>
                </c:pt>
                <c:pt idx="32">
                  <c:v>60</c:v>
                </c:pt>
                <c:pt idx="33">
                  <c:v>5293</c:v>
                </c:pt>
                <c:pt idx="34">
                  <c:v>0</c:v>
                </c:pt>
                <c:pt idx="35">
                  <c:v>4360</c:v>
                </c:pt>
                <c:pt idx="36">
                  <c:v>17439</c:v>
                </c:pt>
              </c:numCache>
            </c:numRef>
          </c:val>
        </c:ser>
        <c:ser>
          <c:idx val="3"/>
          <c:order val="3"/>
          <c:tx>
            <c:strRef>
              <c:f>IMPO!$A$9</c:f>
              <c:strCache>
                <c:ptCount val="1"/>
                <c:pt idx="0">
                  <c:v>Otros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IMPO!$B$5:$AL$5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IMPO!$B$9:$AL$9</c:f>
              <c:numCache>
                <c:formatCode>#,##0</c:formatCode>
                <c:ptCount val="37"/>
                <c:pt idx="0">
                  <c:v>8651</c:v>
                </c:pt>
                <c:pt idx="1">
                  <c:v>5083</c:v>
                </c:pt>
                <c:pt idx="2">
                  <c:v>5429</c:v>
                </c:pt>
                <c:pt idx="3">
                  <c:v>3307</c:v>
                </c:pt>
                <c:pt idx="4">
                  <c:v>4148</c:v>
                </c:pt>
                <c:pt idx="5">
                  <c:v>33711</c:v>
                </c:pt>
                <c:pt idx="6">
                  <c:v>7474</c:v>
                </c:pt>
                <c:pt idx="7">
                  <c:v>13095</c:v>
                </c:pt>
                <c:pt idx="8">
                  <c:v>15800</c:v>
                </c:pt>
                <c:pt idx="9">
                  <c:v>56282</c:v>
                </c:pt>
                <c:pt idx="10">
                  <c:v>10925</c:v>
                </c:pt>
                <c:pt idx="11">
                  <c:v>9038</c:v>
                </c:pt>
                <c:pt idx="12">
                  <c:v>20008</c:v>
                </c:pt>
                <c:pt idx="13">
                  <c:v>15981</c:v>
                </c:pt>
                <c:pt idx="14">
                  <c:v>24777</c:v>
                </c:pt>
                <c:pt idx="15">
                  <c:v>21929</c:v>
                </c:pt>
                <c:pt idx="16">
                  <c:v>25057</c:v>
                </c:pt>
                <c:pt idx="17">
                  <c:v>63357</c:v>
                </c:pt>
                <c:pt idx="18">
                  <c:v>35435</c:v>
                </c:pt>
                <c:pt idx="19">
                  <c:v>37686</c:v>
                </c:pt>
                <c:pt idx="20">
                  <c:v>16345</c:v>
                </c:pt>
                <c:pt idx="21">
                  <c:v>15066</c:v>
                </c:pt>
                <c:pt idx="22">
                  <c:v>28537</c:v>
                </c:pt>
                <c:pt idx="23">
                  <c:v>27382</c:v>
                </c:pt>
                <c:pt idx="24">
                  <c:v>34754</c:v>
                </c:pt>
                <c:pt idx="25">
                  <c:v>28519</c:v>
                </c:pt>
                <c:pt idx="26">
                  <c:v>33921</c:v>
                </c:pt>
                <c:pt idx="27">
                  <c:v>22327</c:v>
                </c:pt>
                <c:pt idx="28">
                  <c:v>25723</c:v>
                </c:pt>
                <c:pt idx="29">
                  <c:v>44933</c:v>
                </c:pt>
                <c:pt idx="30">
                  <c:v>83209</c:v>
                </c:pt>
                <c:pt idx="31">
                  <c:v>311</c:v>
                </c:pt>
                <c:pt idx="32">
                  <c:v>21640</c:v>
                </c:pt>
                <c:pt idx="33">
                  <c:v>29917</c:v>
                </c:pt>
                <c:pt idx="34">
                  <c:v>52821</c:v>
                </c:pt>
                <c:pt idx="35">
                  <c:v>35965</c:v>
                </c:pt>
                <c:pt idx="36">
                  <c:v>43524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09973216"/>
        <c:axId val="409972040"/>
      </c:barChart>
      <c:catAx>
        <c:axId val="40997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09972040"/>
        <c:crosses val="autoZero"/>
        <c:auto val="1"/>
        <c:lblAlgn val="ctr"/>
        <c:lblOffset val="100"/>
        <c:noMultiLvlLbl val="0"/>
      </c:catAx>
      <c:valAx>
        <c:axId val="409972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09973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1" i="0" u="none" strike="noStrike" kern="1200" baseline="0">
              <a:solidFill>
                <a:srgbClr val="595959"/>
              </a:solidFill>
              <a:latin typeface="Calibri"/>
              <a:ea typeface=""/>
              <a:cs typeface=""/>
            </a:defRPr>
          </a:pPr>
          <a:endParaRPr lang="es-A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5"/>
      <a:tile/>
    </a:blipFill>
    <a:ln w="9528" cap="flat">
      <a:solidFill>
        <a:srgbClr val="ED7D3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Aerogeneradores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25252"/>
              </a:solidFill>
              <a:prstDash val="solid"/>
              <a:round/>
            </a:ln>
            <a:effectLst>
              <a:outerShdw blurRad="12700" dist="50804" dir="5400000" sx="102000" sy="102000" algn="tl">
                <a:schemeClr val="bg2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IMPO!$B$8:$AL$8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9766</c:v>
                </c:pt>
                <c:pt idx="23">
                  <c:v>388</c:v>
                </c:pt>
                <c:pt idx="24">
                  <c:v>6219.2039999999997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10282</c:v>
                </c:pt>
                <c:pt idx="29">
                  <c:v>60239</c:v>
                </c:pt>
                <c:pt idx="30">
                  <c:v>58555</c:v>
                </c:pt>
                <c:pt idx="31">
                  <c:v>3991</c:v>
                </c:pt>
                <c:pt idx="32">
                  <c:v>60</c:v>
                </c:pt>
                <c:pt idx="33">
                  <c:v>5293</c:v>
                </c:pt>
                <c:pt idx="34">
                  <c:v>0</c:v>
                </c:pt>
                <c:pt idx="35">
                  <c:v>4360</c:v>
                </c:pt>
                <c:pt idx="36">
                  <c:v>17439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973608"/>
        <c:axId val="409971256"/>
      </c:lineChart>
      <c:catAx>
        <c:axId val="409973608"/>
        <c:scaling>
          <c:orientation val="minMax"/>
        </c:scaling>
        <c:delete val="1"/>
        <c:axPos val="b"/>
        <c:majorTickMark val="out"/>
        <c:minorTickMark val="none"/>
        <c:tickLblPos val="nextTo"/>
        <c:crossAx val="409971256"/>
        <c:crosses val="autoZero"/>
        <c:auto val="1"/>
        <c:lblAlgn val="ctr"/>
        <c:lblOffset val="100"/>
        <c:noMultiLvlLbl val="0"/>
      </c:catAx>
      <c:valAx>
        <c:axId val="40997125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9973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EF8F5"/>
        </a:gs>
        <a:gs pos="100000">
          <a:srgbClr val="F7C4A2"/>
        </a:gs>
      </a:gsLst>
      <a:lin ang="5400000"/>
    </a:gradFill>
    <a:ln w="12701" cap="flat">
      <a:solidFill>
        <a:srgbClr val="ED7D31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Otros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541489175786E-2"/>
          <c:y val="0.24913445478406115"/>
          <c:w val="0.91582915623584504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C000"/>
              </a:solidFill>
              <a:prstDash val="solid"/>
              <a:round/>
            </a:ln>
            <a:effectLst>
              <a:outerShdw dist="50804" dir="5400000" algn="tl">
                <a:schemeClr val="accent4">
                  <a:alpha val="32000"/>
                </a:schemeClr>
              </a:outerShdw>
            </a:effectLst>
          </c:spPr>
          <c:marker>
            <c:symbol val="none"/>
          </c:marker>
          <c:val>
            <c:numRef>
              <c:f>IMPO!$B$9:$AL$9</c:f>
              <c:numCache>
                <c:formatCode>#,##0</c:formatCode>
                <c:ptCount val="37"/>
                <c:pt idx="0">
                  <c:v>8651</c:v>
                </c:pt>
                <c:pt idx="1">
                  <c:v>5083</c:v>
                </c:pt>
                <c:pt idx="2">
                  <c:v>5429</c:v>
                </c:pt>
                <c:pt idx="3">
                  <c:v>3307</c:v>
                </c:pt>
                <c:pt idx="4">
                  <c:v>4148</c:v>
                </c:pt>
                <c:pt idx="5">
                  <c:v>33711</c:v>
                </c:pt>
                <c:pt idx="6">
                  <c:v>7474</c:v>
                </c:pt>
                <c:pt idx="7">
                  <c:v>13095</c:v>
                </c:pt>
                <c:pt idx="8">
                  <c:v>15800</c:v>
                </c:pt>
                <c:pt idx="9">
                  <c:v>56282</c:v>
                </c:pt>
                <c:pt idx="10">
                  <c:v>10925</c:v>
                </c:pt>
                <c:pt idx="11">
                  <c:v>9038</c:v>
                </c:pt>
                <c:pt idx="12">
                  <c:v>20008</c:v>
                </c:pt>
                <c:pt idx="13">
                  <c:v>15981</c:v>
                </c:pt>
                <c:pt idx="14">
                  <c:v>24777</c:v>
                </c:pt>
                <c:pt idx="15">
                  <c:v>21929</c:v>
                </c:pt>
                <c:pt idx="16">
                  <c:v>25057</c:v>
                </c:pt>
                <c:pt idx="17">
                  <c:v>63357</c:v>
                </c:pt>
                <c:pt idx="18">
                  <c:v>35435</c:v>
                </c:pt>
                <c:pt idx="19">
                  <c:v>37686</c:v>
                </c:pt>
                <c:pt idx="20">
                  <c:v>16345</c:v>
                </c:pt>
                <c:pt idx="21">
                  <c:v>15066</c:v>
                </c:pt>
                <c:pt idx="22">
                  <c:v>28537</c:v>
                </c:pt>
                <c:pt idx="23">
                  <c:v>27382</c:v>
                </c:pt>
                <c:pt idx="24">
                  <c:v>34754</c:v>
                </c:pt>
                <c:pt idx="25">
                  <c:v>28519</c:v>
                </c:pt>
                <c:pt idx="26">
                  <c:v>33921</c:v>
                </c:pt>
                <c:pt idx="27">
                  <c:v>22327</c:v>
                </c:pt>
                <c:pt idx="28">
                  <c:v>25723</c:v>
                </c:pt>
                <c:pt idx="29">
                  <c:v>44933</c:v>
                </c:pt>
                <c:pt idx="30">
                  <c:v>83209</c:v>
                </c:pt>
                <c:pt idx="31">
                  <c:v>311</c:v>
                </c:pt>
                <c:pt idx="32">
                  <c:v>21640</c:v>
                </c:pt>
                <c:pt idx="33">
                  <c:v>29917</c:v>
                </c:pt>
                <c:pt idx="34">
                  <c:v>52821</c:v>
                </c:pt>
                <c:pt idx="35">
                  <c:v>35965</c:v>
                </c:pt>
                <c:pt idx="36">
                  <c:v>43524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969688"/>
        <c:axId val="409968904"/>
      </c:lineChart>
      <c:catAx>
        <c:axId val="409969688"/>
        <c:scaling>
          <c:orientation val="minMax"/>
        </c:scaling>
        <c:delete val="1"/>
        <c:axPos val="b"/>
        <c:majorTickMark val="out"/>
        <c:minorTickMark val="none"/>
        <c:tickLblPos val="nextTo"/>
        <c:crossAx val="409968904"/>
        <c:crosses val="autoZero"/>
        <c:auto val="1"/>
        <c:lblAlgn val="ctr"/>
        <c:lblOffset val="100"/>
        <c:noMultiLvlLbl val="0"/>
      </c:catAx>
      <c:valAx>
        <c:axId val="4099689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9969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EF8F5"/>
        </a:gs>
        <a:gs pos="100000">
          <a:srgbClr val="F7C4A2"/>
        </a:gs>
      </a:gsLst>
      <a:lin ang="5400000"/>
    </a:gradFill>
    <a:ln w="12701" cap="flat">
      <a:solidFill>
        <a:srgbClr val="ED7D31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Alumina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IMPO!$B$6:$AL$6</c:f>
              <c:numCache>
                <c:formatCode>#,##0</c:formatCode>
                <c:ptCount val="37"/>
                <c:pt idx="0">
                  <c:v>330465</c:v>
                </c:pt>
                <c:pt idx="1">
                  <c:v>330000</c:v>
                </c:pt>
                <c:pt idx="2">
                  <c:v>335704</c:v>
                </c:pt>
                <c:pt idx="3">
                  <c:v>271883</c:v>
                </c:pt>
                <c:pt idx="4">
                  <c:v>325601</c:v>
                </c:pt>
                <c:pt idx="5">
                  <c:v>327654</c:v>
                </c:pt>
                <c:pt idx="6">
                  <c:v>356153</c:v>
                </c:pt>
                <c:pt idx="7">
                  <c:v>393146</c:v>
                </c:pt>
                <c:pt idx="8">
                  <c:v>372581</c:v>
                </c:pt>
                <c:pt idx="9">
                  <c:v>357904</c:v>
                </c:pt>
                <c:pt idx="10">
                  <c:v>421871</c:v>
                </c:pt>
                <c:pt idx="11">
                  <c:v>470710</c:v>
                </c:pt>
                <c:pt idx="12">
                  <c:v>461631</c:v>
                </c:pt>
                <c:pt idx="13">
                  <c:v>513008</c:v>
                </c:pt>
                <c:pt idx="14">
                  <c:v>528174</c:v>
                </c:pt>
                <c:pt idx="15">
                  <c:v>555081</c:v>
                </c:pt>
                <c:pt idx="16">
                  <c:v>496844</c:v>
                </c:pt>
                <c:pt idx="17">
                  <c:v>518671</c:v>
                </c:pt>
                <c:pt idx="18">
                  <c:v>527908</c:v>
                </c:pt>
                <c:pt idx="19">
                  <c:v>800900</c:v>
                </c:pt>
                <c:pt idx="20">
                  <c:v>725836</c:v>
                </c:pt>
                <c:pt idx="21">
                  <c:v>822165</c:v>
                </c:pt>
                <c:pt idx="22">
                  <c:v>804695</c:v>
                </c:pt>
                <c:pt idx="23">
                  <c:v>799637</c:v>
                </c:pt>
                <c:pt idx="24">
                  <c:v>833488</c:v>
                </c:pt>
                <c:pt idx="25">
                  <c:v>874420</c:v>
                </c:pt>
                <c:pt idx="26">
                  <c:v>832548</c:v>
                </c:pt>
                <c:pt idx="27">
                  <c:v>839465</c:v>
                </c:pt>
                <c:pt idx="28">
                  <c:v>785572</c:v>
                </c:pt>
                <c:pt idx="29">
                  <c:v>832736</c:v>
                </c:pt>
                <c:pt idx="30">
                  <c:v>852607</c:v>
                </c:pt>
                <c:pt idx="31">
                  <c:v>623135</c:v>
                </c:pt>
                <c:pt idx="32">
                  <c:v>651002</c:v>
                </c:pt>
                <c:pt idx="33">
                  <c:v>785182</c:v>
                </c:pt>
                <c:pt idx="34">
                  <c:v>751244</c:v>
                </c:pt>
                <c:pt idx="35">
                  <c:v>763107</c:v>
                </c:pt>
                <c:pt idx="36">
                  <c:v>802855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971648"/>
        <c:axId val="409972432"/>
      </c:lineChart>
      <c:catAx>
        <c:axId val="409971648"/>
        <c:scaling>
          <c:orientation val="minMax"/>
        </c:scaling>
        <c:delete val="1"/>
        <c:axPos val="b"/>
        <c:majorTickMark val="out"/>
        <c:minorTickMark val="none"/>
        <c:tickLblPos val="nextTo"/>
        <c:crossAx val="409972432"/>
        <c:crosses val="autoZero"/>
        <c:auto val="1"/>
        <c:lblAlgn val="ctr"/>
        <c:lblOffset val="100"/>
        <c:noMultiLvlLbl val="0"/>
      </c:catAx>
      <c:valAx>
        <c:axId val="40997243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9971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EF8F5"/>
        </a:gs>
        <a:gs pos="100000">
          <a:srgbClr val="F7C4A2"/>
        </a:gs>
      </a:gsLst>
      <a:lin ang="5400000"/>
    </a:gradFill>
    <a:ln w="12701" cap="flat">
      <a:solidFill>
        <a:srgbClr val="ED7D31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Brea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IMPO!$B$7:$AL$7</c:f>
              <c:numCache>
                <c:formatCode>#,##0</c:formatCode>
                <c:ptCount val="37"/>
                <c:pt idx="0">
                  <c:v>14730</c:v>
                </c:pt>
                <c:pt idx="1">
                  <c:v>9304</c:v>
                </c:pt>
                <c:pt idx="2">
                  <c:v>15968</c:v>
                </c:pt>
                <c:pt idx="3">
                  <c:v>11797</c:v>
                </c:pt>
                <c:pt idx="4">
                  <c:v>8103</c:v>
                </c:pt>
                <c:pt idx="5">
                  <c:v>11991</c:v>
                </c:pt>
                <c:pt idx="6">
                  <c:v>15807</c:v>
                </c:pt>
                <c:pt idx="7">
                  <c:v>13019</c:v>
                </c:pt>
                <c:pt idx="8">
                  <c:v>16183</c:v>
                </c:pt>
                <c:pt idx="9">
                  <c:v>15996</c:v>
                </c:pt>
                <c:pt idx="10">
                  <c:v>20441</c:v>
                </c:pt>
                <c:pt idx="11">
                  <c:v>15994</c:v>
                </c:pt>
                <c:pt idx="12">
                  <c:v>20044</c:v>
                </c:pt>
                <c:pt idx="13">
                  <c:v>16002</c:v>
                </c:pt>
                <c:pt idx="14">
                  <c:v>23995</c:v>
                </c:pt>
                <c:pt idx="15">
                  <c:v>23991</c:v>
                </c:pt>
                <c:pt idx="16">
                  <c:v>24920</c:v>
                </c:pt>
                <c:pt idx="17">
                  <c:v>23000</c:v>
                </c:pt>
                <c:pt idx="18">
                  <c:v>25000</c:v>
                </c:pt>
                <c:pt idx="19">
                  <c:v>24859</c:v>
                </c:pt>
                <c:pt idx="20">
                  <c:v>28385</c:v>
                </c:pt>
                <c:pt idx="21">
                  <c:v>24673</c:v>
                </c:pt>
                <c:pt idx="22">
                  <c:v>32806</c:v>
                </c:pt>
                <c:pt idx="23">
                  <c:v>32743</c:v>
                </c:pt>
                <c:pt idx="24">
                  <c:v>33672</c:v>
                </c:pt>
                <c:pt idx="25">
                  <c:v>47433</c:v>
                </c:pt>
                <c:pt idx="26">
                  <c:v>32079</c:v>
                </c:pt>
                <c:pt idx="27">
                  <c:v>34825</c:v>
                </c:pt>
                <c:pt idx="28">
                  <c:v>28748</c:v>
                </c:pt>
                <c:pt idx="29">
                  <c:v>34362</c:v>
                </c:pt>
                <c:pt idx="30">
                  <c:v>36949</c:v>
                </c:pt>
                <c:pt idx="31">
                  <c:v>1395</c:v>
                </c:pt>
                <c:pt idx="32">
                  <c:v>31320</c:v>
                </c:pt>
                <c:pt idx="33">
                  <c:v>33048</c:v>
                </c:pt>
                <c:pt idx="34">
                  <c:v>25216</c:v>
                </c:pt>
                <c:pt idx="35">
                  <c:v>30668</c:v>
                </c:pt>
                <c:pt idx="36">
                  <c:v>26365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975960"/>
        <c:axId val="409970864"/>
      </c:lineChart>
      <c:catAx>
        <c:axId val="409975960"/>
        <c:scaling>
          <c:orientation val="minMax"/>
        </c:scaling>
        <c:delete val="1"/>
        <c:axPos val="b"/>
        <c:majorTickMark val="out"/>
        <c:minorTickMark val="none"/>
        <c:tickLblPos val="nextTo"/>
        <c:crossAx val="409970864"/>
        <c:crosses val="autoZero"/>
        <c:auto val="1"/>
        <c:lblAlgn val="ctr"/>
        <c:lblOffset val="100"/>
        <c:noMultiLvlLbl val="0"/>
      </c:catAx>
      <c:valAx>
        <c:axId val="4099708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9975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EF8F5"/>
        </a:gs>
        <a:gs pos="100000">
          <a:srgbClr val="F7C4A2"/>
        </a:gs>
      </a:gsLst>
      <a:lin ang="5400000"/>
    </a:gradFill>
    <a:ln w="12701" cap="flat">
      <a:solidFill>
        <a:srgbClr val="ED7D31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REMOVIDO DESDE EL AÑO 1989</a:t>
            </a:r>
          </a:p>
        </c:rich>
      </c:tx>
      <c:layout>
        <c:manualLayout>
          <c:xMode val="edge"/>
          <c:yMode val="edge"/>
          <c:x val="0.43170786791185983"/>
          <c:y val="1.14120734908136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REMOV!$A$6</c:f>
              <c:strCache>
                <c:ptCount val="1"/>
                <c:pt idx="0">
                  <c:v>Coque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REMOV!$B$5:$AL$5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REMOV!$B$6:$AL$6</c:f>
              <c:numCache>
                <c:formatCode>#,##0</c:formatCode>
                <c:ptCount val="37"/>
                <c:pt idx="0">
                  <c:v>73262</c:v>
                </c:pt>
                <c:pt idx="1">
                  <c:v>70101</c:v>
                </c:pt>
                <c:pt idx="2">
                  <c:v>51339</c:v>
                </c:pt>
                <c:pt idx="3">
                  <c:v>70459</c:v>
                </c:pt>
                <c:pt idx="4">
                  <c:v>68527</c:v>
                </c:pt>
                <c:pt idx="5">
                  <c:v>53620</c:v>
                </c:pt>
                <c:pt idx="6">
                  <c:v>61667</c:v>
                </c:pt>
                <c:pt idx="7">
                  <c:v>64874</c:v>
                </c:pt>
                <c:pt idx="8">
                  <c:v>57813</c:v>
                </c:pt>
                <c:pt idx="9">
                  <c:v>72546</c:v>
                </c:pt>
                <c:pt idx="10">
                  <c:v>86871</c:v>
                </c:pt>
                <c:pt idx="11">
                  <c:v>115834</c:v>
                </c:pt>
                <c:pt idx="12">
                  <c:v>90400</c:v>
                </c:pt>
                <c:pt idx="13">
                  <c:v>97620</c:v>
                </c:pt>
                <c:pt idx="14">
                  <c:v>106013</c:v>
                </c:pt>
                <c:pt idx="15">
                  <c:v>123618</c:v>
                </c:pt>
                <c:pt idx="16">
                  <c:v>96911</c:v>
                </c:pt>
                <c:pt idx="17">
                  <c:v>164109</c:v>
                </c:pt>
                <c:pt idx="18">
                  <c:v>146649</c:v>
                </c:pt>
                <c:pt idx="19">
                  <c:v>174098</c:v>
                </c:pt>
                <c:pt idx="20">
                  <c:v>155612</c:v>
                </c:pt>
                <c:pt idx="21">
                  <c:v>122181</c:v>
                </c:pt>
                <c:pt idx="22">
                  <c:v>181855</c:v>
                </c:pt>
                <c:pt idx="23">
                  <c:v>163405</c:v>
                </c:pt>
                <c:pt idx="24">
                  <c:v>157461</c:v>
                </c:pt>
                <c:pt idx="25">
                  <c:v>184617.45</c:v>
                </c:pt>
                <c:pt idx="26">
                  <c:v>164986</c:v>
                </c:pt>
                <c:pt idx="27">
                  <c:v>147313</c:v>
                </c:pt>
                <c:pt idx="28">
                  <c:v>180745</c:v>
                </c:pt>
                <c:pt idx="29">
                  <c:v>178978</c:v>
                </c:pt>
                <c:pt idx="30">
                  <c:v>175001</c:v>
                </c:pt>
                <c:pt idx="31">
                  <c:v>126063</c:v>
                </c:pt>
                <c:pt idx="32">
                  <c:v>154781</c:v>
                </c:pt>
                <c:pt idx="33">
                  <c:v>174602</c:v>
                </c:pt>
                <c:pt idx="34">
                  <c:v>163653</c:v>
                </c:pt>
                <c:pt idx="35">
                  <c:v>130382</c:v>
                </c:pt>
                <c:pt idx="36">
                  <c:v>167212</c:v>
                </c:pt>
              </c:numCache>
            </c:numRef>
          </c:val>
        </c:ser>
        <c:ser>
          <c:idx val="1"/>
          <c:order val="1"/>
          <c:tx>
            <c:strRef>
              <c:f>REMOV!$A$7</c:f>
              <c:strCache>
                <c:ptCount val="1"/>
                <c:pt idx="0">
                  <c:v>Pescado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REMOV!$B$5:$AL$5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REMOV!$B$7:$AL$7</c:f>
              <c:numCache>
                <c:formatCode>#,##0</c:formatCode>
                <c:ptCount val="37"/>
                <c:pt idx="0">
                  <c:v>14067</c:v>
                </c:pt>
                <c:pt idx="1">
                  <c:v>16185</c:v>
                </c:pt>
                <c:pt idx="2">
                  <c:v>28743</c:v>
                </c:pt>
                <c:pt idx="3">
                  <c:v>35684</c:v>
                </c:pt>
                <c:pt idx="4">
                  <c:v>96296</c:v>
                </c:pt>
                <c:pt idx="5">
                  <c:v>65438</c:v>
                </c:pt>
                <c:pt idx="6">
                  <c:v>85934</c:v>
                </c:pt>
                <c:pt idx="7">
                  <c:v>106982</c:v>
                </c:pt>
                <c:pt idx="8">
                  <c:v>152241</c:v>
                </c:pt>
                <c:pt idx="9">
                  <c:v>126220</c:v>
                </c:pt>
                <c:pt idx="10">
                  <c:v>165430</c:v>
                </c:pt>
                <c:pt idx="11">
                  <c:v>151349</c:v>
                </c:pt>
                <c:pt idx="12">
                  <c:v>95637</c:v>
                </c:pt>
                <c:pt idx="13">
                  <c:v>150424</c:v>
                </c:pt>
                <c:pt idx="14">
                  <c:v>81884</c:v>
                </c:pt>
                <c:pt idx="15">
                  <c:v>90494</c:v>
                </c:pt>
                <c:pt idx="16">
                  <c:v>94601</c:v>
                </c:pt>
                <c:pt idx="17">
                  <c:v>119648</c:v>
                </c:pt>
                <c:pt idx="18">
                  <c:v>93130</c:v>
                </c:pt>
                <c:pt idx="19">
                  <c:v>93790</c:v>
                </c:pt>
                <c:pt idx="20">
                  <c:v>70727</c:v>
                </c:pt>
                <c:pt idx="21">
                  <c:v>72893</c:v>
                </c:pt>
                <c:pt idx="22">
                  <c:v>80231</c:v>
                </c:pt>
                <c:pt idx="23">
                  <c:v>71931</c:v>
                </c:pt>
                <c:pt idx="24">
                  <c:v>79329</c:v>
                </c:pt>
                <c:pt idx="25">
                  <c:v>88074.37</c:v>
                </c:pt>
                <c:pt idx="26">
                  <c:v>73712</c:v>
                </c:pt>
                <c:pt idx="27">
                  <c:v>107868</c:v>
                </c:pt>
                <c:pt idx="28">
                  <c:v>110296</c:v>
                </c:pt>
                <c:pt idx="29">
                  <c:v>111181</c:v>
                </c:pt>
                <c:pt idx="30">
                  <c:v>103763</c:v>
                </c:pt>
                <c:pt idx="31">
                  <c:v>97488</c:v>
                </c:pt>
                <c:pt idx="32">
                  <c:v>111395</c:v>
                </c:pt>
                <c:pt idx="33">
                  <c:v>122982</c:v>
                </c:pt>
                <c:pt idx="34">
                  <c:v>106238</c:v>
                </c:pt>
                <c:pt idx="35">
                  <c:v>163138</c:v>
                </c:pt>
                <c:pt idx="36">
                  <c:v>115478</c:v>
                </c:pt>
              </c:numCache>
            </c:numRef>
          </c:val>
        </c:ser>
        <c:ser>
          <c:idx val="2"/>
          <c:order val="2"/>
          <c:tx>
            <c:strRef>
              <c:f>REMOV!$A$8</c:f>
              <c:strCache>
                <c:ptCount val="1"/>
                <c:pt idx="0">
                  <c:v>Otros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REMOV!$B$5:$AL$5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REMOV!$B$8:$AL$8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5342</c:v>
                </c:pt>
                <c:pt idx="7">
                  <c:v>6243</c:v>
                </c:pt>
                <c:pt idx="8">
                  <c:v>1742</c:v>
                </c:pt>
                <c:pt idx="9">
                  <c:v>576</c:v>
                </c:pt>
                <c:pt idx="10">
                  <c:v>20277</c:v>
                </c:pt>
                <c:pt idx="11">
                  <c:v>13761</c:v>
                </c:pt>
                <c:pt idx="12">
                  <c:v>812</c:v>
                </c:pt>
                <c:pt idx="13">
                  <c:v>160</c:v>
                </c:pt>
                <c:pt idx="14">
                  <c:v>466</c:v>
                </c:pt>
                <c:pt idx="15">
                  <c:v>197</c:v>
                </c:pt>
                <c:pt idx="16">
                  <c:v>0</c:v>
                </c:pt>
                <c:pt idx="17">
                  <c:v>238</c:v>
                </c:pt>
                <c:pt idx="18">
                  <c:v>365</c:v>
                </c:pt>
                <c:pt idx="19">
                  <c:v>59</c:v>
                </c:pt>
                <c:pt idx="20">
                  <c:v>0</c:v>
                </c:pt>
                <c:pt idx="21">
                  <c:v>0</c:v>
                </c:pt>
                <c:pt idx="22">
                  <c:v>20</c:v>
                </c:pt>
                <c:pt idx="23">
                  <c:v>0</c:v>
                </c:pt>
                <c:pt idx="24">
                  <c:v>0</c:v>
                </c:pt>
                <c:pt idx="25">
                  <c:v>1322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9</c:v>
                </c:pt>
                <c:pt idx="35">
                  <c:v>0</c:v>
                </c:pt>
                <c:pt idx="36">
                  <c:v>56700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10406328"/>
        <c:axId val="410405544"/>
      </c:barChart>
      <c:catAx>
        <c:axId val="41040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0405544"/>
        <c:crosses val="autoZero"/>
        <c:auto val="1"/>
        <c:lblAlgn val="ctr"/>
        <c:lblOffset val="100"/>
        <c:noMultiLvlLbl val="0"/>
      </c:catAx>
      <c:valAx>
        <c:axId val="410405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04063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1" i="0" u="none" strike="noStrike" kern="1200" baseline="0">
              <a:solidFill>
                <a:srgbClr val="595959"/>
              </a:solidFill>
              <a:latin typeface="Calibri"/>
              <a:ea typeface=""/>
              <a:cs typeface=""/>
            </a:defRPr>
          </a:pPr>
          <a:endParaRPr lang="es-A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4"/>
      <a:tile/>
    </a:blipFill>
    <a:ln w="9528" cap="flat">
      <a:solidFill>
        <a:srgbClr val="70AD47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Consumo del Buque</a:t>
            </a:r>
          </a:p>
        </c:rich>
      </c:tx>
      <c:layout>
        <c:manualLayout>
          <c:xMode val="edge"/>
          <c:yMode val="edge"/>
          <c:x val="0.20518725159355081"/>
          <c:y val="2.0150918635170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6862439995067488E-4"/>
          <c:y val="0.24913438653226666"/>
          <c:w val="0.99585497762756126"/>
          <c:h val="0.7508649510506928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C000"/>
              </a:solidFill>
              <a:prstDash val="solid"/>
              <a:round/>
            </a:ln>
            <a:effectLst>
              <a:outerShdw dist="50804" dir="5400000" algn="tl">
                <a:srgbClr val="FFC000">
                  <a:alpha val="54000"/>
                </a:srgbClr>
              </a:outerShdw>
            </a:effectLst>
          </c:spPr>
          <c:marker>
            <c:symbol val="none"/>
          </c:marker>
          <c:val>
            <c:numRef>
              <c:f>'Movimiento Total'!$B$10:$AL$10</c:f>
              <c:numCache>
                <c:formatCode>#,##0</c:formatCode>
                <c:ptCount val="37"/>
                <c:pt idx="0">
                  <c:v>21040</c:v>
                </c:pt>
                <c:pt idx="1">
                  <c:v>20863</c:v>
                </c:pt>
                <c:pt idx="2">
                  <c:v>26312</c:v>
                </c:pt>
                <c:pt idx="3">
                  <c:v>29634</c:v>
                </c:pt>
                <c:pt idx="4">
                  <c:v>28561</c:v>
                </c:pt>
                <c:pt idx="5">
                  <c:v>31219</c:v>
                </c:pt>
                <c:pt idx="6">
                  <c:v>35215</c:v>
                </c:pt>
                <c:pt idx="7">
                  <c:v>31615</c:v>
                </c:pt>
                <c:pt idx="8">
                  <c:v>40471</c:v>
                </c:pt>
                <c:pt idx="9">
                  <c:v>29890</c:v>
                </c:pt>
                <c:pt idx="10">
                  <c:v>33832</c:v>
                </c:pt>
                <c:pt idx="11">
                  <c:v>43207</c:v>
                </c:pt>
                <c:pt idx="12">
                  <c:v>65198</c:v>
                </c:pt>
                <c:pt idx="13">
                  <c:v>47652</c:v>
                </c:pt>
                <c:pt idx="14">
                  <c:v>40136</c:v>
                </c:pt>
                <c:pt idx="15">
                  <c:v>40241</c:v>
                </c:pt>
                <c:pt idx="16">
                  <c:v>38065</c:v>
                </c:pt>
                <c:pt idx="17">
                  <c:v>39406</c:v>
                </c:pt>
                <c:pt idx="18">
                  <c:v>42954</c:v>
                </c:pt>
                <c:pt idx="19">
                  <c:v>41701</c:v>
                </c:pt>
                <c:pt idx="20">
                  <c:v>32832</c:v>
                </c:pt>
                <c:pt idx="21">
                  <c:v>30829</c:v>
                </c:pt>
                <c:pt idx="22">
                  <c:v>31343</c:v>
                </c:pt>
                <c:pt idx="23">
                  <c:v>23427</c:v>
                </c:pt>
                <c:pt idx="24">
                  <c:v>21586</c:v>
                </c:pt>
                <c:pt idx="25">
                  <c:v>16429</c:v>
                </c:pt>
                <c:pt idx="26">
                  <c:v>17106</c:v>
                </c:pt>
                <c:pt idx="27">
                  <c:v>20643</c:v>
                </c:pt>
                <c:pt idx="28">
                  <c:v>26818</c:v>
                </c:pt>
                <c:pt idx="29">
                  <c:v>25949</c:v>
                </c:pt>
                <c:pt idx="30">
                  <c:v>32681</c:v>
                </c:pt>
                <c:pt idx="31">
                  <c:v>30495</c:v>
                </c:pt>
                <c:pt idx="32">
                  <c:v>40072</c:v>
                </c:pt>
                <c:pt idx="33">
                  <c:v>34013</c:v>
                </c:pt>
                <c:pt idx="34">
                  <c:v>34851</c:v>
                </c:pt>
                <c:pt idx="35">
                  <c:v>40209</c:v>
                </c:pt>
                <c:pt idx="36">
                  <c:v>30558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972824"/>
        <c:axId val="409970080"/>
      </c:lineChart>
      <c:catAx>
        <c:axId val="409972824"/>
        <c:scaling>
          <c:orientation val="minMax"/>
        </c:scaling>
        <c:delete val="1"/>
        <c:axPos val="b"/>
        <c:majorTickMark val="out"/>
        <c:minorTickMark val="none"/>
        <c:tickLblPos val="nextTo"/>
        <c:crossAx val="409970080"/>
        <c:crosses val="autoZero"/>
        <c:auto val="1"/>
        <c:lblAlgn val="ctr"/>
        <c:lblOffset val="100"/>
        <c:noMultiLvlLbl val="0"/>
      </c:catAx>
      <c:valAx>
        <c:axId val="4099700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9972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Pescado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32766956762E-2"/>
          <c:y val="0.24913445478406115"/>
          <c:w val="0.9158298798176544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40000"/>
                  <a:lumOff val="60000"/>
                </a:schemeClr>
              </a:outerShdw>
            </a:effectLst>
          </c:spPr>
          <c:marker>
            <c:symbol val="none"/>
          </c:marker>
          <c:val>
            <c:numRef>
              <c:f>REMOV!$B$7:$AL$7</c:f>
              <c:numCache>
                <c:formatCode>#,##0</c:formatCode>
                <c:ptCount val="37"/>
                <c:pt idx="0">
                  <c:v>14067</c:v>
                </c:pt>
                <c:pt idx="1">
                  <c:v>16185</c:v>
                </c:pt>
                <c:pt idx="2">
                  <c:v>28743</c:v>
                </c:pt>
                <c:pt idx="3">
                  <c:v>35684</c:v>
                </c:pt>
                <c:pt idx="4">
                  <c:v>96296</c:v>
                </c:pt>
                <c:pt idx="5">
                  <c:v>65438</c:v>
                </c:pt>
                <c:pt idx="6">
                  <c:v>85934</c:v>
                </c:pt>
                <c:pt idx="7">
                  <c:v>106982</c:v>
                </c:pt>
                <c:pt idx="8">
                  <c:v>152241</c:v>
                </c:pt>
                <c:pt idx="9">
                  <c:v>126220</c:v>
                </c:pt>
                <c:pt idx="10">
                  <c:v>165430</c:v>
                </c:pt>
                <c:pt idx="11">
                  <c:v>151349</c:v>
                </c:pt>
                <c:pt idx="12">
                  <c:v>95637</c:v>
                </c:pt>
                <c:pt idx="13">
                  <c:v>150424</c:v>
                </c:pt>
                <c:pt idx="14">
                  <c:v>81884</c:v>
                </c:pt>
                <c:pt idx="15">
                  <c:v>90494</c:v>
                </c:pt>
                <c:pt idx="16">
                  <c:v>94601</c:v>
                </c:pt>
                <c:pt idx="17">
                  <c:v>119648</c:v>
                </c:pt>
                <c:pt idx="18">
                  <c:v>93130</c:v>
                </c:pt>
                <c:pt idx="19">
                  <c:v>93790</c:v>
                </c:pt>
                <c:pt idx="20">
                  <c:v>70727</c:v>
                </c:pt>
                <c:pt idx="21">
                  <c:v>72893</c:v>
                </c:pt>
                <c:pt idx="22">
                  <c:v>80231</c:v>
                </c:pt>
                <c:pt idx="23">
                  <c:v>71931</c:v>
                </c:pt>
                <c:pt idx="24">
                  <c:v>79329</c:v>
                </c:pt>
                <c:pt idx="25">
                  <c:v>88074.37</c:v>
                </c:pt>
                <c:pt idx="26">
                  <c:v>73712</c:v>
                </c:pt>
                <c:pt idx="27">
                  <c:v>107868</c:v>
                </c:pt>
                <c:pt idx="28">
                  <c:v>110296</c:v>
                </c:pt>
                <c:pt idx="29">
                  <c:v>111181</c:v>
                </c:pt>
                <c:pt idx="30">
                  <c:v>103763</c:v>
                </c:pt>
                <c:pt idx="31">
                  <c:v>97488</c:v>
                </c:pt>
                <c:pt idx="32">
                  <c:v>111395</c:v>
                </c:pt>
                <c:pt idx="33">
                  <c:v>122982</c:v>
                </c:pt>
                <c:pt idx="34">
                  <c:v>106238</c:v>
                </c:pt>
                <c:pt idx="35">
                  <c:v>163138</c:v>
                </c:pt>
                <c:pt idx="36">
                  <c:v>115478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405936"/>
        <c:axId val="410407896"/>
      </c:lineChart>
      <c:catAx>
        <c:axId val="410405936"/>
        <c:scaling>
          <c:orientation val="minMax"/>
        </c:scaling>
        <c:delete val="1"/>
        <c:axPos val="b"/>
        <c:majorTickMark val="out"/>
        <c:minorTickMark val="none"/>
        <c:tickLblPos val="nextTo"/>
        <c:crossAx val="410407896"/>
        <c:crosses val="autoZero"/>
        <c:auto val="1"/>
        <c:lblAlgn val="ctr"/>
        <c:lblOffset val="100"/>
        <c:noMultiLvlLbl val="0"/>
      </c:catAx>
      <c:valAx>
        <c:axId val="41040789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405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8FBF6"/>
        </a:gs>
        <a:gs pos="100000">
          <a:srgbClr val="BEDCAA"/>
        </a:gs>
      </a:gsLst>
      <a:lin ang="5400000"/>
    </a:gradFill>
    <a:ln w="12701" cap="flat">
      <a:solidFill>
        <a:srgbClr val="70AD47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Otros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167036008203E-2"/>
          <c:y val="0.24913445478406115"/>
          <c:w val="0.91582966592798354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25252"/>
              </a:solidFill>
              <a:prstDash val="solid"/>
              <a:round/>
            </a:ln>
            <a:effectLst>
              <a:outerShdw dist="50804" dir="5400000" algn="tl">
                <a:srgbClr val="A5A5A5"/>
              </a:outerShdw>
            </a:effectLst>
          </c:spPr>
          <c:marker>
            <c:symbol val="none"/>
          </c:marker>
          <c:val>
            <c:numRef>
              <c:f>REMOV!$B$8:$AL$8</c:f>
              <c:numCache>
                <c:formatCode>#,##0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5342</c:v>
                </c:pt>
                <c:pt idx="7">
                  <c:v>6243</c:v>
                </c:pt>
                <c:pt idx="8">
                  <c:v>1742</c:v>
                </c:pt>
                <c:pt idx="9">
                  <c:v>576</c:v>
                </c:pt>
                <c:pt idx="10">
                  <c:v>20277</c:v>
                </c:pt>
                <c:pt idx="11">
                  <c:v>13761</c:v>
                </c:pt>
                <c:pt idx="12">
                  <c:v>812</c:v>
                </c:pt>
                <c:pt idx="13">
                  <c:v>160</c:v>
                </c:pt>
                <c:pt idx="14">
                  <c:v>466</c:v>
                </c:pt>
                <c:pt idx="15">
                  <c:v>197</c:v>
                </c:pt>
                <c:pt idx="16">
                  <c:v>0</c:v>
                </c:pt>
                <c:pt idx="17">
                  <c:v>238</c:v>
                </c:pt>
                <c:pt idx="18">
                  <c:v>365</c:v>
                </c:pt>
                <c:pt idx="19">
                  <c:v>59</c:v>
                </c:pt>
                <c:pt idx="20">
                  <c:v>0</c:v>
                </c:pt>
                <c:pt idx="21">
                  <c:v>0</c:v>
                </c:pt>
                <c:pt idx="22">
                  <c:v>20</c:v>
                </c:pt>
                <c:pt idx="23">
                  <c:v>0</c:v>
                </c:pt>
                <c:pt idx="24">
                  <c:v>0</c:v>
                </c:pt>
                <c:pt idx="25">
                  <c:v>1322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9</c:v>
                </c:pt>
                <c:pt idx="35">
                  <c:v>0</c:v>
                </c:pt>
                <c:pt idx="36">
                  <c:v>56700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409072"/>
        <c:axId val="410408288"/>
      </c:lineChart>
      <c:catAx>
        <c:axId val="410409072"/>
        <c:scaling>
          <c:orientation val="minMax"/>
        </c:scaling>
        <c:delete val="1"/>
        <c:axPos val="b"/>
        <c:majorTickMark val="out"/>
        <c:minorTickMark val="none"/>
        <c:tickLblPos val="nextTo"/>
        <c:crossAx val="410408288"/>
        <c:crosses val="autoZero"/>
        <c:auto val="1"/>
        <c:lblAlgn val="ctr"/>
        <c:lblOffset val="100"/>
        <c:noMultiLvlLbl val="0"/>
      </c:catAx>
      <c:valAx>
        <c:axId val="4104082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409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8FBF6"/>
        </a:gs>
        <a:gs pos="100000">
          <a:srgbClr val="BEDCAA"/>
        </a:gs>
      </a:gsLst>
      <a:lin ang="5400000"/>
    </a:gradFill>
    <a:ln w="12701" cap="flat">
      <a:solidFill>
        <a:srgbClr val="70AD47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Coque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32766956762E-2"/>
          <c:y val="0.24913445478406115"/>
          <c:w val="0.9158298798176544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REMOV!$B$6:$AL$6</c:f>
              <c:numCache>
                <c:formatCode>#,##0</c:formatCode>
                <c:ptCount val="37"/>
                <c:pt idx="0">
                  <c:v>73262</c:v>
                </c:pt>
                <c:pt idx="1">
                  <c:v>70101</c:v>
                </c:pt>
                <c:pt idx="2">
                  <c:v>51339</c:v>
                </c:pt>
                <c:pt idx="3">
                  <c:v>70459</c:v>
                </c:pt>
                <c:pt idx="4">
                  <c:v>68527</c:v>
                </c:pt>
                <c:pt idx="5">
                  <c:v>53620</c:v>
                </c:pt>
                <c:pt idx="6">
                  <c:v>61667</c:v>
                </c:pt>
                <c:pt idx="7">
                  <c:v>64874</c:v>
                </c:pt>
                <c:pt idx="8">
                  <c:v>57813</c:v>
                </c:pt>
                <c:pt idx="9">
                  <c:v>72546</c:v>
                </c:pt>
                <c:pt idx="10">
                  <c:v>86871</c:v>
                </c:pt>
                <c:pt idx="11">
                  <c:v>115834</c:v>
                </c:pt>
                <c:pt idx="12">
                  <c:v>90400</c:v>
                </c:pt>
                <c:pt idx="13">
                  <c:v>97620</c:v>
                </c:pt>
                <c:pt idx="14">
                  <c:v>106013</c:v>
                </c:pt>
                <c:pt idx="15">
                  <c:v>123618</c:v>
                </c:pt>
                <c:pt idx="16">
                  <c:v>96911</c:v>
                </c:pt>
                <c:pt idx="17">
                  <c:v>164109</c:v>
                </c:pt>
                <c:pt idx="18">
                  <c:v>146649</c:v>
                </c:pt>
                <c:pt idx="19">
                  <c:v>174098</c:v>
                </c:pt>
                <c:pt idx="20">
                  <c:v>155612</c:v>
                </c:pt>
                <c:pt idx="21">
                  <c:v>122181</c:v>
                </c:pt>
                <c:pt idx="22">
                  <c:v>181855</c:v>
                </c:pt>
                <c:pt idx="23">
                  <c:v>163405</c:v>
                </c:pt>
                <c:pt idx="24">
                  <c:v>157461</c:v>
                </c:pt>
                <c:pt idx="25">
                  <c:v>184617.45</c:v>
                </c:pt>
                <c:pt idx="26">
                  <c:v>164986</c:v>
                </c:pt>
                <c:pt idx="27">
                  <c:v>147313</c:v>
                </c:pt>
                <c:pt idx="28">
                  <c:v>180745</c:v>
                </c:pt>
                <c:pt idx="29">
                  <c:v>178978</c:v>
                </c:pt>
                <c:pt idx="30">
                  <c:v>175001</c:v>
                </c:pt>
                <c:pt idx="31">
                  <c:v>126063</c:v>
                </c:pt>
                <c:pt idx="32">
                  <c:v>154781</c:v>
                </c:pt>
                <c:pt idx="33">
                  <c:v>174602</c:v>
                </c:pt>
                <c:pt idx="34">
                  <c:v>163653</c:v>
                </c:pt>
                <c:pt idx="35">
                  <c:v>130382</c:v>
                </c:pt>
                <c:pt idx="36">
                  <c:v>167212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295696"/>
        <c:axId val="413586344"/>
      </c:lineChart>
      <c:catAx>
        <c:axId val="189295696"/>
        <c:scaling>
          <c:orientation val="minMax"/>
        </c:scaling>
        <c:delete val="1"/>
        <c:axPos val="b"/>
        <c:majorTickMark val="out"/>
        <c:minorTickMark val="none"/>
        <c:tickLblPos val="nextTo"/>
        <c:crossAx val="413586344"/>
        <c:crosses val="autoZero"/>
        <c:auto val="1"/>
        <c:lblAlgn val="ctr"/>
        <c:lblOffset val="100"/>
        <c:noMultiLvlLbl val="0"/>
      </c:catAx>
      <c:valAx>
        <c:axId val="41358634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9295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8FBF6"/>
        </a:gs>
        <a:gs pos="100000">
          <a:srgbClr val="BEDCAA"/>
        </a:gs>
      </a:gsLst>
      <a:lin ang="5400000"/>
    </a:gradFill>
    <a:ln w="12701" cap="flat">
      <a:solidFill>
        <a:srgbClr val="70AD47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CONSUMO DE BUQUE DESDE EL AÑO 1989</a:t>
            </a:r>
          </a:p>
        </c:rich>
      </c:tx>
      <c:layout>
        <c:manualLayout>
          <c:xMode val="edge"/>
          <c:yMode val="edge"/>
          <c:x val="0.38332204740742193"/>
          <c:y val="7.708369787109943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023697177865213E-2"/>
          <c:y val="0.12537095363079617"/>
          <c:w val="0.94791030710458002"/>
          <c:h val="0.799820647419072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CONS__BUQUE!$B$6</c:f>
              <c:strCache>
                <c:ptCount val="1"/>
                <c:pt idx="0">
                  <c:v>COMBUST.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CONS__BUQUE!$C$5:$AM$5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CONS__BUQUE!$C$6:$AM$6</c:f>
              <c:numCache>
                <c:formatCode>#,##0</c:formatCode>
                <c:ptCount val="37"/>
                <c:pt idx="0">
                  <c:v>21040</c:v>
                </c:pt>
                <c:pt idx="1">
                  <c:v>20863</c:v>
                </c:pt>
                <c:pt idx="2">
                  <c:v>26312</c:v>
                </c:pt>
                <c:pt idx="3">
                  <c:v>29634</c:v>
                </c:pt>
                <c:pt idx="4">
                  <c:v>28561</c:v>
                </c:pt>
                <c:pt idx="5">
                  <c:v>31219</c:v>
                </c:pt>
                <c:pt idx="6">
                  <c:v>35215</c:v>
                </c:pt>
                <c:pt idx="7">
                  <c:v>31615</c:v>
                </c:pt>
                <c:pt idx="8">
                  <c:v>40471</c:v>
                </c:pt>
                <c:pt idx="9">
                  <c:v>29890</c:v>
                </c:pt>
                <c:pt idx="10">
                  <c:v>33832</c:v>
                </c:pt>
                <c:pt idx="11">
                  <c:v>43207</c:v>
                </c:pt>
                <c:pt idx="12">
                  <c:v>65198</c:v>
                </c:pt>
                <c:pt idx="13">
                  <c:v>47652</c:v>
                </c:pt>
                <c:pt idx="14">
                  <c:v>40136</c:v>
                </c:pt>
                <c:pt idx="15">
                  <c:v>40241</c:v>
                </c:pt>
                <c:pt idx="16">
                  <c:v>38065</c:v>
                </c:pt>
                <c:pt idx="17">
                  <c:v>39406</c:v>
                </c:pt>
                <c:pt idx="18">
                  <c:v>42954</c:v>
                </c:pt>
                <c:pt idx="19">
                  <c:v>41701</c:v>
                </c:pt>
                <c:pt idx="20">
                  <c:v>32832</c:v>
                </c:pt>
                <c:pt idx="21">
                  <c:v>30829</c:v>
                </c:pt>
                <c:pt idx="22">
                  <c:v>31343</c:v>
                </c:pt>
                <c:pt idx="23">
                  <c:v>23427</c:v>
                </c:pt>
                <c:pt idx="24">
                  <c:v>21586</c:v>
                </c:pt>
                <c:pt idx="25">
                  <c:v>16429</c:v>
                </c:pt>
                <c:pt idx="26">
                  <c:v>17106</c:v>
                </c:pt>
                <c:pt idx="27">
                  <c:v>20643</c:v>
                </c:pt>
                <c:pt idx="28">
                  <c:v>26818</c:v>
                </c:pt>
                <c:pt idx="29">
                  <c:v>25949</c:v>
                </c:pt>
                <c:pt idx="30">
                  <c:v>32681</c:v>
                </c:pt>
                <c:pt idx="31">
                  <c:v>30495</c:v>
                </c:pt>
                <c:pt idx="32">
                  <c:v>40072</c:v>
                </c:pt>
                <c:pt idx="33">
                  <c:v>34013</c:v>
                </c:pt>
                <c:pt idx="34">
                  <c:v>34851</c:v>
                </c:pt>
                <c:pt idx="35">
                  <c:v>40209</c:v>
                </c:pt>
                <c:pt idx="36">
                  <c:v>30558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12075144"/>
        <c:axId val="412075528"/>
      </c:barChart>
      <c:catAx>
        <c:axId val="412075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2075528"/>
        <c:crosses val="autoZero"/>
        <c:auto val="1"/>
        <c:lblAlgn val="ctr"/>
        <c:lblOffset val="100"/>
        <c:noMultiLvlLbl val="0"/>
      </c:catAx>
      <c:valAx>
        <c:axId val="412075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2075144"/>
        <c:crosses val="autoZero"/>
        <c:crossBetween val="between"/>
      </c:valAx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39754205273189641"/>
          <c:y val="8.8796442111402737E-2"/>
          <c:w val="0.20613804108338357"/>
          <c:h val="6.2500437445319315E-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1" i="0" u="none" strike="noStrike" kern="1200" baseline="0">
              <a:solidFill>
                <a:srgbClr val="595959"/>
              </a:solidFill>
              <a:latin typeface="Calibri"/>
              <a:ea typeface=""/>
              <a:cs typeface=""/>
            </a:defRPr>
          </a:pPr>
          <a:endParaRPr lang="es-A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tile/>
    </a:blipFill>
    <a:ln w="9528" cap="flat">
      <a:solidFill>
        <a:srgbClr val="418583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Combustible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056441115591E-2"/>
          <c:y val="0.24913444808163027"/>
          <c:w val="0.91582954569703179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CONS__BUQUE!$B$6</c:f>
              <c:strCache>
                <c:ptCount val="1"/>
                <c:pt idx="0">
                  <c:v>COMBUST.</c:v>
                </c:pt>
              </c:strCache>
            </c:strRef>
          </c:tx>
          <c:spPr>
            <a:ln w="28575" cap="rnd">
              <a:solidFill>
                <a:srgbClr val="418583"/>
              </a:solidFill>
              <a:prstDash val="solid"/>
              <a:round/>
            </a:ln>
            <a:effectLst>
              <a:outerShdw dist="50804" dir="5400000" algn="tl">
                <a:schemeClr val="accent6">
                  <a:lumMod val="40000"/>
                  <a:lumOff val="60000"/>
                </a:schemeClr>
              </a:outerShdw>
            </a:effectLst>
          </c:spPr>
          <c:marker>
            <c:symbol val="none"/>
          </c:marker>
          <c:val>
            <c:numRef>
              <c:f>CONS__BUQUE!$C$6:$AM$6</c:f>
              <c:numCache>
                <c:formatCode>#,##0</c:formatCode>
                <c:ptCount val="37"/>
                <c:pt idx="0">
                  <c:v>21040</c:v>
                </c:pt>
                <c:pt idx="1">
                  <c:v>20863</c:v>
                </c:pt>
                <c:pt idx="2">
                  <c:v>26312</c:v>
                </c:pt>
                <c:pt idx="3">
                  <c:v>29634</c:v>
                </c:pt>
                <c:pt idx="4">
                  <c:v>28561</c:v>
                </c:pt>
                <c:pt idx="5">
                  <c:v>31219</c:v>
                </c:pt>
                <c:pt idx="6">
                  <c:v>35215</c:v>
                </c:pt>
                <c:pt idx="7">
                  <c:v>31615</c:v>
                </c:pt>
                <c:pt idx="8">
                  <c:v>40471</c:v>
                </c:pt>
                <c:pt idx="9">
                  <c:v>29890</c:v>
                </c:pt>
                <c:pt idx="10">
                  <c:v>33832</c:v>
                </c:pt>
                <c:pt idx="11">
                  <c:v>43207</c:v>
                </c:pt>
                <c:pt idx="12">
                  <c:v>65198</c:v>
                </c:pt>
                <c:pt idx="13">
                  <c:v>47652</c:v>
                </c:pt>
                <c:pt idx="14">
                  <c:v>40136</c:v>
                </c:pt>
                <c:pt idx="15">
                  <c:v>40241</c:v>
                </c:pt>
                <c:pt idx="16">
                  <c:v>38065</c:v>
                </c:pt>
                <c:pt idx="17">
                  <c:v>39406</c:v>
                </c:pt>
                <c:pt idx="18">
                  <c:v>42954</c:v>
                </c:pt>
                <c:pt idx="19">
                  <c:v>41701</c:v>
                </c:pt>
                <c:pt idx="20">
                  <c:v>32832</c:v>
                </c:pt>
                <c:pt idx="21">
                  <c:v>30829</c:v>
                </c:pt>
                <c:pt idx="22">
                  <c:v>31343</c:v>
                </c:pt>
                <c:pt idx="23">
                  <c:v>23427</c:v>
                </c:pt>
                <c:pt idx="24">
                  <c:v>21586</c:v>
                </c:pt>
                <c:pt idx="25">
                  <c:v>16429</c:v>
                </c:pt>
                <c:pt idx="26">
                  <c:v>17106</c:v>
                </c:pt>
                <c:pt idx="27">
                  <c:v>20643</c:v>
                </c:pt>
                <c:pt idx="28">
                  <c:v>26818</c:v>
                </c:pt>
                <c:pt idx="29">
                  <c:v>25949</c:v>
                </c:pt>
                <c:pt idx="30">
                  <c:v>32681</c:v>
                </c:pt>
                <c:pt idx="31">
                  <c:v>30495</c:v>
                </c:pt>
                <c:pt idx="32">
                  <c:v>40072</c:v>
                </c:pt>
                <c:pt idx="33">
                  <c:v>34013</c:v>
                </c:pt>
                <c:pt idx="34">
                  <c:v>34851</c:v>
                </c:pt>
                <c:pt idx="35">
                  <c:v>40209</c:v>
                </c:pt>
                <c:pt idx="36">
                  <c:v>30558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869912"/>
        <c:axId val="410872264"/>
      </c:lineChart>
      <c:catAx>
        <c:axId val="410869912"/>
        <c:scaling>
          <c:orientation val="minMax"/>
        </c:scaling>
        <c:delete val="1"/>
        <c:axPos val="b"/>
        <c:majorTickMark val="out"/>
        <c:minorTickMark val="none"/>
        <c:tickLblPos val="nextTo"/>
        <c:crossAx val="410872264"/>
        <c:crosses val="autoZero"/>
        <c:auto val="1"/>
        <c:lblAlgn val="ctr"/>
        <c:lblOffset val="100"/>
        <c:noMultiLvlLbl val="0"/>
      </c:catAx>
      <c:valAx>
        <c:axId val="4108722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869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flip="none" rotWithShape="1">
      <a:gsLst>
        <a:gs pos="0">
          <a:srgbClr val="F8FAF9"/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12701" cap="flat">
      <a:solidFill>
        <a:srgbClr val="418583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MOVIMIENTO DE CONTENEDORES DESDE EL AÑO 1989</a:t>
            </a:r>
          </a:p>
        </c:rich>
      </c:tx>
      <c:layout>
        <c:manualLayout>
          <c:xMode val="edge"/>
          <c:yMode val="edge"/>
          <c:x val="0.26542112420752334"/>
          <c:y val="7.708369787109943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1.6306495719448685E-2"/>
          <c:y val="0.13512044327792364"/>
          <c:w val="0.96946849706613902"/>
          <c:h val="0.76163808690580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CONT_!$A$6</c:f>
              <c:strCache>
                <c:ptCount val="1"/>
                <c:pt idx="0">
                  <c:v>CANT. CONT.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CONT_!$B$5:$AL$5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CONT_!$B$6:$AL$6</c:f>
              <c:numCache>
                <c:formatCode>#,##0</c:formatCode>
                <c:ptCount val="37"/>
                <c:pt idx="0">
                  <c:v>218</c:v>
                </c:pt>
                <c:pt idx="1">
                  <c:v>238</c:v>
                </c:pt>
                <c:pt idx="2">
                  <c:v>247</c:v>
                </c:pt>
                <c:pt idx="3">
                  <c:v>1265</c:v>
                </c:pt>
                <c:pt idx="4">
                  <c:v>3852</c:v>
                </c:pt>
                <c:pt idx="5">
                  <c:v>4763</c:v>
                </c:pt>
                <c:pt idx="6">
                  <c:v>6871</c:v>
                </c:pt>
                <c:pt idx="7">
                  <c:v>9113</c:v>
                </c:pt>
                <c:pt idx="8">
                  <c:v>11249</c:v>
                </c:pt>
                <c:pt idx="9">
                  <c:v>9339</c:v>
                </c:pt>
                <c:pt idx="10">
                  <c:v>8550</c:v>
                </c:pt>
                <c:pt idx="11">
                  <c:v>10437</c:v>
                </c:pt>
                <c:pt idx="12">
                  <c:v>11505</c:v>
                </c:pt>
                <c:pt idx="13">
                  <c:v>15982</c:v>
                </c:pt>
                <c:pt idx="14">
                  <c:v>16401</c:v>
                </c:pt>
                <c:pt idx="15">
                  <c:v>14326</c:v>
                </c:pt>
                <c:pt idx="16">
                  <c:v>14501</c:v>
                </c:pt>
                <c:pt idx="17">
                  <c:v>15432</c:v>
                </c:pt>
                <c:pt idx="18">
                  <c:v>7101</c:v>
                </c:pt>
                <c:pt idx="19">
                  <c:v>17024</c:v>
                </c:pt>
                <c:pt idx="20">
                  <c:v>14025</c:v>
                </c:pt>
                <c:pt idx="21">
                  <c:v>16425</c:v>
                </c:pt>
                <c:pt idx="22">
                  <c:v>19999</c:v>
                </c:pt>
                <c:pt idx="23">
                  <c:v>18094</c:v>
                </c:pt>
                <c:pt idx="24">
                  <c:v>17977</c:v>
                </c:pt>
                <c:pt idx="25">
                  <c:v>14761</c:v>
                </c:pt>
                <c:pt idx="26">
                  <c:v>12483</c:v>
                </c:pt>
                <c:pt idx="27">
                  <c:v>15671</c:v>
                </c:pt>
                <c:pt idx="28">
                  <c:v>18936</c:v>
                </c:pt>
                <c:pt idx="29">
                  <c:v>23015</c:v>
                </c:pt>
                <c:pt idx="30">
                  <c:v>22298</c:v>
                </c:pt>
                <c:pt idx="31">
                  <c:v>18537</c:v>
                </c:pt>
                <c:pt idx="32">
                  <c:v>14484</c:v>
                </c:pt>
                <c:pt idx="33">
                  <c:v>13736</c:v>
                </c:pt>
                <c:pt idx="34">
                  <c:v>17230</c:v>
                </c:pt>
                <c:pt idx="35">
                  <c:v>21615</c:v>
                </c:pt>
                <c:pt idx="36">
                  <c:v>18990</c:v>
                </c:pt>
              </c:numCache>
            </c:numRef>
          </c:val>
        </c:ser>
        <c:ser>
          <c:idx val="1"/>
          <c:order val="1"/>
          <c:tx>
            <c:strRef>
              <c:f>CONT_!$A$7</c:f>
              <c:strCache>
                <c:ptCount val="1"/>
                <c:pt idx="0">
                  <c:v>TEUS</c:v>
                </c:pt>
              </c:strCache>
            </c:strRef>
          </c:tx>
          <c:invertIfNegative val="0"/>
          <c:cat>
            <c:numRef>
              <c:f>CONT_!$B$5:$AL$5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CONT_!$B$7:$AL$7</c:f>
              <c:numCache>
                <c:formatCode>#,##0</c:formatCode>
                <c:ptCount val="37"/>
                <c:pt idx="0">
                  <c:v>289</c:v>
                </c:pt>
                <c:pt idx="1">
                  <c:v>296</c:v>
                </c:pt>
                <c:pt idx="2">
                  <c:v>300</c:v>
                </c:pt>
                <c:pt idx="3">
                  <c:v>1948</c:v>
                </c:pt>
                <c:pt idx="4">
                  <c:v>5617</c:v>
                </c:pt>
                <c:pt idx="5">
                  <c:v>7767</c:v>
                </c:pt>
                <c:pt idx="6">
                  <c:v>9089</c:v>
                </c:pt>
                <c:pt idx="7">
                  <c:v>12401</c:v>
                </c:pt>
                <c:pt idx="8">
                  <c:v>14914</c:v>
                </c:pt>
                <c:pt idx="9">
                  <c:v>12304</c:v>
                </c:pt>
                <c:pt idx="10">
                  <c:v>12220</c:v>
                </c:pt>
                <c:pt idx="11">
                  <c:v>14401</c:v>
                </c:pt>
                <c:pt idx="12">
                  <c:v>16707</c:v>
                </c:pt>
                <c:pt idx="13">
                  <c:v>23071</c:v>
                </c:pt>
                <c:pt idx="14">
                  <c:v>24173</c:v>
                </c:pt>
                <c:pt idx="15">
                  <c:v>21190</c:v>
                </c:pt>
                <c:pt idx="16">
                  <c:v>21778</c:v>
                </c:pt>
                <c:pt idx="17">
                  <c:v>24196</c:v>
                </c:pt>
                <c:pt idx="18">
                  <c:v>11015</c:v>
                </c:pt>
                <c:pt idx="19">
                  <c:v>24011</c:v>
                </c:pt>
                <c:pt idx="20">
                  <c:v>20453</c:v>
                </c:pt>
                <c:pt idx="21">
                  <c:v>23343</c:v>
                </c:pt>
                <c:pt idx="22">
                  <c:v>27755</c:v>
                </c:pt>
                <c:pt idx="23">
                  <c:v>25333</c:v>
                </c:pt>
                <c:pt idx="24">
                  <c:v>26599</c:v>
                </c:pt>
                <c:pt idx="25">
                  <c:v>23848</c:v>
                </c:pt>
                <c:pt idx="26">
                  <c:v>21836</c:v>
                </c:pt>
                <c:pt idx="27">
                  <c:v>27762</c:v>
                </c:pt>
                <c:pt idx="28">
                  <c:v>30963</c:v>
                </c:pt>
                <c:pt idx="29">
                  <c:v>36111</c:v>
                </c:pt>
                <c:pt idx="30">
                  <c:v>34957</c:v>
                </c:pt>
                <c:pt idx="31">
                  <c:v>29411</c:v>
                </c:pt>
                <c:pt idx="32">
                  <c:v>25209</c:v>
                </c:pt>
                <c:pt idx="33">
                  <c:v>23439</c:v>
                </c:pt>
                <c:pt idx="34">
                  <c:v>27394</c:v>
                </c:pt>
                <c:pt idx="35">
                  <c:v>34835</c:v>
                </c:pt>
                <c:pt idx="36">
                  <c:v>31727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10873440"/>
        <c:axId val="410875400"/>
      </c:barChart>
      <c:catAx>
        <c:axId val="41087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0875400"/>
        <c:crosses val="autoZero"/>
        <c:auto val="1"/>
        <c:lblAlgn val="ctr"/>
        <c:lblOffset val="100"/>
        <c:noMultiLvlLbl val="0"/>
      </c:catAx>
      <c:valAx>
        <c:axId val="410875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0873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1" i="0" u="none" strike="noStrike" kern="1200" baseline="0">
              <a:solidFill>
                <a:srgbClr val="595959"/>
              </a:solidFill>
              <a:latin typeface="Calibri"/>
              <a:ea typeface=""/>
              <a:cs typeface=""/>
            </a:defRPr>
          </a:pPr>
          <a:endParaRPr lang="es-A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2"/>
      <a:tile/>
    </a:blipFill>
    <a:ln w="9528" cap="flat">
      <a:solidFill>
        <a:srgbClr val="418583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Contenedores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140268205014E-2"/>
          <c:y val="0.24913444808163027"/>
          <c:w val="0.91582971946359026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CONT_!$A$6</c:f>
              <c:strCache>
                <c:ptCount val="1"/>
                <c:pt idx="0">
                  <c:v>CANT. CONT.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CONT_!$B$6:$AL$6</c:f>
              <c:numCache>
                <c:formatCode>#,##0</c:formatCode>
                <c:ptCount val="37"/>
                <c:pt idx="0">
                  <c:v>218</c:v>
                </c:pt>
                <c:pt idx="1">
                  <c:v>238</c:v>
                </c:pt>
                <c:pt idx="2">
                  <c:v>247</c:v>
                </c:pt>
                <c:pt idx="3">
                  <c:v>1265</c:v>
                </c:pt>
                <c:pt idx="4">
                  <c:v>3852</c:v>
                </c:pt>
                <c:pt idx="5">
                  <c:v>4763</c:v>
                </c:pt>
                <c:pt idx="6">
                  <c:v>6871</c:v>
                </c:pt>
                <c:pt idx="7">
                  <c:v>9113</c:v>
                </c:pt>
                <c:pt idx="8">
                  <c:v>11249</c:v>
                </c:pt>
                <c:pt idx="9">
                  <c:v>9339</c:v>
                </c:pt>
                <c:pt idx="10">
                  <c:v>8550</c:v>
                </c:pt>
                <c:pt idx="11">
                  <c:v>10437</c:v>
                </c:pt>
                <c:pt idx="12">
                  <c:v>11505</c:v>
                </c:pt>
                <c:pt idx="13">
                  <c:v>15982</c:v>
                </c:pt>
                <c:pt idx="14">
                  <c:v>16401</c:v>
                </c:pt>
                <c:pt idx="15">
                  <c:v>14326</c:v>
                </c:pt>
                <c:pt idx="16">
                  <c:v>14501</c:v>
                </c:pt>
                <c:pt idx="17">
                  <c:v>15432</c:v>
                </c:pt>
                <c:pt idx="18">
                  <c:v>7101</c:v>
                </c:pt>
                <c:pt idx="19">
                  <c:v>17024</c:v>
                </c:pt>
                <c:pt idx="20">
                  <c:v>14025</c:v>
                </c:pt>
                <c:pt idx="21">
                  <c:v>16425</c:v>
                </c:pt>
                <c:pt idx="22">
                  <c:v>19999</c:v>
                </c:pt>
                <c:pt idx="23">
                  <c:v>18094</c:v>
                </c:pt>
                <c:pt idx="24">
                  <c:v>17977</c:v>
                </c:pt>
                <c:pt idx="25">
                  <c:v>14761</c:v>
                </c:pt>
                <c:pt idx="26">
                  <c:v>12483</c:v>
                </c:pt>
                <c:pt idx="27">
                  <c:v>15671</c:v>
                </c:pt>
                <c:pt idx="28">
                  <c:v>18936</c:v>
                </c:pt>
                <c:pt idx="29">
                  <c:v>23015</c:v>
                </c:pt>
                <c:pt idx="30">
                  <c:v>22298</c:v>
                </c:pt>
                <c:pt idx="31">
                  <c:v>18537</c:v>
                </c:pt>
                <c:pt idx="32">
                  <c:v>14484</c:v>
                </c:pt>
                <c:pt idx="33">
                  <c:v>13736</c:v>
                </c:pt>
                <c:pt idx="34">
                  <c:v>17230</c:v>
                </c:pt>
                <c:pt idx="35">
                  <c:v>21615</c:v>
                </c:pt>
                <c:pt idx="36">
                  <c:v>18990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875792"/>
        <c:axId val="410876184"/>
      </c:lineChart>
      <c:catAx>
        <c:axId val="410875792"/>
        <c:scaling>
          <c:orientation val="minMax"/>
        </c:scaling>
        <c:delete val="1"/>
        <c:axPos val="b"/>
        <c:majorTickMark val="out"/>
        <c:minorTickMark val="none"/>
        <c:tickLblPos val="nextTo"/>
        <c:crossAx val="410876184"/>
        <c:crosses val="autoZero"/>
        <c:auto val="1"/>
        <c:lblAlgn val="ctr"/>
        <c:lblOffset val="100"/>
        <c:noMultiLvlLbl val="0"/>
      </c:catAx>
      <c:valAx>
        <c:axId val="4108761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875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6F8FC"/>
        </a:gs>
        <a:gs pos="100000">
          <a:srgbClr val="ABC0E4"/>
        </a:gs>
      </a:gsLst>
      <a:lin ang="5400000"/>
    </a:gradFill>
    <a:ln w="12701" cap="flat">
      <a:solidFill>
        <a:srgbClr val="2F5597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Teus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973753280838E-2"/>
          <c:y val="0.24913444808163027"/>
          <c:w val="0.91582958380202473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CONT_!$A$7</c:f>
              <c:strCache>
                <c:ptCount val="1"/>
                <c:pt idx="0">
                  <c:v>TEUS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CONT_!$B$7:$AL$7</c:f>
              <c:numCache>
                <c:formatCode>#,##0</c:formatCode>
                <c:ptCount val="37"/>
                <c:pt idx="0">
                  <c:v>289</c:v>
                </c:pt>
                <c:pt idx="1">
                  <c:v>296</c:v>
                </c:pt>
                <c:pt idx="2">
                  <c:v>300</c:v>
                </c:pt>
                <c:pt idx="3">
                  <c:v>1948</c:v>
                </c:pt>
                <c:pt idx="4">
                  <c:v>5617</c:v>
                </c:pt>
                <c:pt idx="5">
                  <c:v>7767</c:v>
                </c:pt>
                <c:pt idx="6">
                  <c:v>9089</c:v>
                </c:pt>
                <c:pt idx="7">
                  <c:v>12401</c:v>
                </c:pt>
                <c:pt idx="8">
                  <c:v>14914</c:v>
                </c:pt>
                <c:pt idx="9">
                  <c:v>12304</c:v>
                </c:pt>
                <c:pt idx="10">
                  <c:v>12220</c:v>
                </c:pt>
                <c:pt idx="11">
                  <c:v>14401</c:v>
                </c:pt>
                <c:pt idx="12">
                  <c:v>16707</c:v>
                </c:pt>
                <c:pt idx="13">
                  <c:v>23071</c:v>
                </c:pt>
                <c:pt idx="14">
                  <c:v>24173</c:v>
                </c:pt>
                <c:pt idx="15">
                  <c:v>21190</c:v>
                </c:pt>
                <c:pt idx="16">
                  <c:v>21778</c:v>
                </c:pt>
                <c:pt idx="17">
                  <c:v>24196</c:v>
                </c:pt>
                <c:pt idx="18">
                  <c:v>11015</c:v>
                </c:pt>
                <c:pt idx="19">
                  <c:v>24011</c:v>
                </c:pt>
                <c:pt idx="20">
                  <c:v>20453</c:v>
                </c:pt>
                <c:pt idx="21">
                  <c:v>23343</c:v>
                </c:pt>
                <c:pt idx="22">
                  <c:v>27755</c:v>
                </c:pt>
                <c:pt idx="23">
                  <c:v>25333</c:v>
                </c:pt>
                <c:pt idx="24">
                  <c:v>26599</c:v>
                </c:pt>
                <c:pt idx="25">
                  <c:v>23848</c:v>
                </c:pt>
                <c:pt idx="26">
                  <c:v>21836</c:v>
                </c:pt>
                <c:pt idx="27">
                  <c:v>27762</c:v>
                </c:pt>
                <c:pt idx="28">
                  <c:v>30963</c:v>
                </c:pt>
                <c:pt idx="29">
                  <c:v>36111</c:v>
                </c:pt>
                <c:pt idx="30">
                  <c:v>34957</c:v>
                </c:pt>
                <c:pt idx="31">
                  <c:v>29411</c:v>
                </c:pt>
                <c:pt idx="32">
                  <c:v>25209</c:v>
                </c:pt>
                <c:pt idx="33">
                  <c:v>23439</c:v>
                </c:pt>
                <c:pt idx="34">
                  <c:v>27394</c:v>
                </c:pt>
                <c:pt idx="35">
                  <c:v>34835</c:v>
                </c:pt>
                <c:pt idx="36">
                  <c:v>31727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255512"/>
        <c:axId val="412257080"/>
      </c:lineChart>
      <c:catAx>
        <c:axId val="412255512"/>
        <c:scaling>
          <c:orientation val="minMax"/>
        </c:scaling>
        <c:delete val="1"/>
        <c:axPos val="b"/>
        <c:majorTickMark val="out"/>
        <c:minorTickMark val="none"/>
        <c:tickLblPos val="nextTo"/>
        <c:crossAx val="412257080"/>
        <c:crosses val="autoZero"/>
        <c:auto val="1"/>
        <c:lblAlgn val="ctr"/>
        <c:lblOffset val="100"/>
        <c:noMultiLvlLbl val="0"/>
      </c:catAx>
      <c:valAx>
        <c:axId val="4122570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2255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6F8FC"/>
        </a:gs>
        <a:gs pos="100000">
          <a:srgbClr val="ABC0E4"/>
        </a:gs>
      </a:gsLst>
      <a:lin ang="5400000"/>
    </a:gradFill>
    <a:ln w="12701" cap="flat">
      <a:solidFill>
        <a:srgbClr val="4472C4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MOVIMIENTO DE BUQUES DESDE EL AÑO 1989</a:t>
            </a:r>
          </a:p>
        </c:rich>
      </c:tx>
      <c:layout>
        <c:manualLayout>
          <c:xMode val="edge"/>
          <c:yMode val="edge"/>
          <c:x val="0.31367756409413761"/>
          <c:y val="1.5116068824730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2.5642083902787632E-2"/>
          <c:y val="0.13512044327792364"/>
          <c:w val="0.96292518585630948"/>
          <c:h val="0.76163808690580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BUQUES!$A$6</c:f>
              <c:strCache>
                <c:ptCount val="1"/>
                <c:pt idx="0">
                  <c:v>BUQUES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BUQUES!$B$5:$AL$5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BUQUES!$B$6:$AL$6</c:f>
              <c:numCache>
                <c:formatCode>General</c:formatCode>
                <c:ptCount val="37"/>
                <c:pt idx="0">
                  <c:v>271</c:v>
                </c:pt>
                <c:pt idx="1">
                  <c:v>285</c:v>
                </c:pt>
                <c:pt idx="2">
                  <c:v>372</c:v>
                </c:pt>
                <c:pt idx="3">
                  <c:v>373</c:v>
                </c:pt>
                <c:pt idx="4">
                  <c:v>703</c:v>
                </c:pt>
                <c:pt idx="5">
                  <c:v>307</c:v>
                </c:pt>
                <c:pt idx="6">
                  <c:v>553</c:v>
                </c:pt>
                <c:pt idx="7">
                  <c:v>599</c:v>
                </c:pt>
                <c:pt idx="8">
                  <c:v>833</c:v>
                </c:pt>
                <c:pt idx="9">
                  <c:v>931</c:v>
                </c:pt>
                <c:pt idx="10">
                  <c:v>1018</c:v>
                </c:pt>
                <c:pt idx="11">
                  <c:v>895</c:v>
                </c:pt>
                <c:pt idx="12">
                  <c:v>882</c:v>
                </c:pt>
                <c:pt idx="13">
                  <c:v>1113</c:v>
                </c:pt>
                <c:pt idx="14">
                  <c:v>929</c:v>
                </c:pt>
                <c:pt idx="15">
                  <c:v>877</c:v>
                </c:pt>
                <c:pt idx="16">
                  <c:v>963</c:v>
                </c:pt>
                <c:pt idx="17">
                  <c:v>1049</c:v>
                </c:pt>
                <c:pt idx="18">
                  <c:v>855</c:v>
                </c:pt>
                <c:pt idx="19" formatCode="#,##0">
                  <c:v>710</c:v>
                </c:pt>
                <c:pt idx="20" formatCode="#,##0">
                  <c:v>632</c:v>
                </c:pt>
                <c:pt idx="21" formatCode="#,##0">
                  <c:v>660</c:v>
                </c:pt>
                <c:pt idx="22" formatCode="#,##0">
                  <c:v>726</c:v>
                </c:pt>
                <c:pt idx="23" formatCode="#,##0">
                  <c:v>685</c:v>
                </c:pt>
                <c:pt idx="24" formatCode="#,##0">
                  <c:v>773</c:v>
                </c:pt>
                <c:pt idx="25" formatCode="#,##0">
                  <c:v>743</c:v>
                </c:pt>
                <c:pt idx="26" formatCode="#,##0">
                  <c:v>764</c:v>
                </c:pt>
                <c:pt idx="27" formatCode="#,##0">
                  <c:v>895</c:v>
                </c:pt>
                <c:pt idx="28" formatCode="#,##0">
                  <c:v>1277</c:v>
                </c:pt>
                <c:pt idx="29" formatCode="#,##0">
                  <c:v>1771</c:v>
                </c:pt>
                <c:pt idx="30" formatCode="#,##0">
                  <c:v>1670</c:v>
                </c:pt>
                <c:pt idx="31" formatCode="#,##0">
                  <c:v>1351</c:v>
                </c:pt>
                <c:pt idx="32" formatCode="#,##0">
                  <c:v>1869</c:v>
                </c:pt>
                <c:pt idx="33" formatCode="#,##0">
                  <c:v>1701</c:v>
                </c:pt>
                <c:pt idx="34" formatCode="#,##0">
                  <c:v>1559</c:v>
                </c:pt>
                <c:pt idx="35" formatCode="#,##0">
                  <c:v>1828</c:v>
                </c:pt>
                <c:pt idx="36" formatCode="#,##0">
                  <c:v>1281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11860592"/>
        <c:axId val="411862008"/>
      </c:barChart>
      <c:catAx>
        <c:axId val="4118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1862008"/>
        <c:crosses val="autoZero"/>
        <c:auto val="1"/>
        <c:lblAlgn val="ctr"/>
        <c:lblOffset val="100"/>
        <c:noMultiLvlLbl val="0"/>
      </c:catAx>
      <c:valAx>
        <c:axId val="411862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1860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2"/>
      <a:tile/>
    </a:blipFill>
    <a:ln w="9528" cap="flat">
      <a:solidFill>
        <a:srgbClr val="70AD47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Buques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056441115591E-2"/>
          <c:y val="0.24913444808163027"/>
          <c:w val="0.91582954569703179"/>
          <c:h val="0.7508649621044561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>
              <a:outerShdw dist="50804" dir="5400000" algn="tl">
                <a:schemeClr val="accent6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BUQUES!$B$6:$AL$6</c:f>
              <c:numCache>
                <c:formatCode>General</c:formatCode>
                <c:ptCount val="37"/>
                <c:pt idx="0">
                  <c:v>271</c:v>
                </c:pt>
                <c:pt idx="1">
                  <c:v>285</c:v>
                </c:pt>
                <c:pt idx="2">
                  <c:v>372</c:v>
                </c:pt>
                <c:pt idx="3">
                  <c:v>373</c:v>
                </c:pt>
                <c:pt idx="4">
                  <c:v>703</c:v>
                </c:pt>
                <c:pt idx="5">
                  <c:v>307</c:v>
                </c:pt>
                <c:pt idx="6">
                  <c:v>553</c:v>
                </c:pt>
                <c:pt idx="7">
                  <c:v>599</c:v>
                </c:pt>
                <c:pt idx="8">
                  <c:v>833</c:v>
                </c:pt>
                <c:pt idx="9">
                  <c:v>931</c:v>
                </c:pt>
                <c:pt idx="10">
                  <c:v>1018</c:v>
                </c:pt>
                <c:pt idx="11">
                  <c:v>895</c:v>
                </c:pt>
                <c:pt idx="12">
                  <c:v>882</c:v>
                </c:pt>
                <c:pt idx="13">
                  <c:v>1113</c:v>
                </c:pt>
                <c:pt idx="14">
                  <c:v>929</c:v>
                </c:pt>
                <c:pt idx="15">
                  <c:v>877</c:v>
                </c:pt>
                <c:pt idx="16">
                  <c:v>963</c:v>
                </c:pt>
                <c:pt idx="17">
                  <c:v>1049</c:v>
                </c:pt>
                <c:pt idx="18">
                  <c:v>855</c:v>
                </c:pt>
                <c:pt idx="19" formatCode="#,##0">
                  <c:v>710</c:v>
                </c:pt>
                <c:pt idx="20" formatCode="#,##0">
                  <c:v>632</c:v>
                </c:pt>
                <c:pt idx="21" formatCode="#,##0">
                  <c:v>660</c:v>
                </c:pt>
                <c:pt idx="22" formatCode="#,##0">
                  <c:v>726</c:v>
                </c:pt>
                <c:pt idx="23" formatCode="#,##0">
                  <c:v>685</c:v>
                </c:pt>
                <c:pt idx="24" formatCode="#,##0">
                  <c:v>773</c:v>
                </c:pt>
                <c:pt idx="25" formatCode="#,##0">
                  <c:v>743</c:v>
                </c:pt>
                <c:pt idx="26" formatCode="#,##0">
                  <c:v>764</c:v>
                </c:pt>
                <c:pt idx="27" formatCode="#,##0">
                  <c:v>895</c:v>
                </c:pt>
                <c:pt idx="28" formatCode="#,##0">
                  <c:v>1277</c:v>
                </c:pt>
                <c:pt idx="29" formatCode="#,##0">
                  <c:v>1771</c:v>
                </c:pt>
                <c:pt idx="30" formatCode="#,##0">
                  <c:v>1670</c:v>
                </c:pt>
                <c:pt idx="31" formatCode="#,##0">
                  <c:v>1351</c:v>
                </c:pt>
                <c:pt idx="32" formatCode="#,##0">
                  <c:v>1869</c:v>
                </c:pt>
                <c:pt idx="33" formatCode="#,##0">
                  <c:v>1701</c:v>
                </c:pt>
                <c:pt idx="34" formatCode="#,##0">
                  <c:v>1559</c:v>
                </c:pt>
                <c:pt idx="35" formatCode="#,##0">
                  <c:v>1828</c:v>
                </c:pt>
                <c:pt idx="36" formatCode="#,##0">
                  <c:v>1281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004000"/>
        <c:axId val="412009512"/>
      </c:lineChart>
      <c:catAx>
        <c:axId val="412004000"/>
        <c:scaling>
          <c:orientation val="minMax"/>
        </c:scaling>
        <c:delete val="1"/>
        <c:axPos val="b"/>
        <c:majorTickMark val="out"/>
        <c:minorTickMark val="none"/>
        <c:tickLblPos val="nextTo"/>
        <c:crossAx val="412009512"/>
        <c:crosses val="autoZero"/>
        <c:auto val="1"/>
        <c:lblAlgn val="ctr"/>
        <c:lblOffset val="100"/>
        <c:noMultiLvlLbl val="0"/>
      </c:catAx>
      <c:valAx>
        <c:axId val="412009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12004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12701" cap="flat">
      <a:solidFill>
        <a:srgbClr val="418583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effectLst/>
                <a:latin typeface="+mn-lt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effectLst/>
                <a:uFillTx/>
                <a:latin typeface="+mn-lt"/>
                <a:ea typeface=""/>
                <a:cs typeface=""/>
              </a:rPr>
              <a:t>Exportación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'Movimiento Total'!$B$7:$AL$7</c:f>
              <c:numCache>
                <c:formatCode>#,##0</c:formatCode>
                <c:ptCount val="37"/>
                <c:pt idx="0">
                  <c:v>158754</c:v>
                </c:pt>
                <c:pt idx="1">
                  <c:v>242479</c:v>
                </c:pt>
                <c:pt idx="2">
                  <c:v>196274</c:v>
                </c:pt>
                <c:pt idx="3">
                  <c:v>190170</c:v>
                </c:pt>
                <c:pt idx="4">
                  <c:v>272955</c:v>
                </c:pt>
                <c:pt idx="5">
                  <c:v>253126</c:v>
                </c:pt>
                <c:pt idx="6">
                  <c:v>281821</c:v>
                </c:pt>
                <c:pt idx="7">
                  <c:v>299549</c:v>
                </c:pt>
                <c:pt idx="8">
                  <c:v>402547</c:v>
                </c:pt>
                <c:pt idx="9">
                  <c:v>401336</c:v>
                </c:pt>
                <c:pt idx="10">
                  <c:v>347730</c:v>
                </c:pt>
                <c:pt idx="11">
                  <c:v>468934</c:v>
                </c:pt>
                <c:pt idx="12">
                  <c:v>383833</c:v>
                </c:pt>
                <c:pt idx="13">
                  <c:v>408910</c:v>
                </c:pt>
                <c:pt idx="14">
                  <c:v>402267</c:v>
                </c:pt>
                <c:pt idx="15">
                  <c:v>370218</c:v>
                </c:pt>
                <c:pt idx="16">
                  <c:v>344018</c:v>
                </c:pt>
                <c:pt idx="17">
                  <c:v>302876</c:v>
                </c:pt>
                <c:pt idx="18">
                  <c:v>306178</c:v>
                </c:pt>
                <c:pt idx="19">
                  <c:v>384639</c:v>
                </c:pt>
                <c:pt idx="20">
                  <c:v>435736</c:v>
                </c:pt>
                <c:pt idx="21">
                  <c:v>405913</c:v>
                </c:pt>
                <c:pt idx="22">
                  <c:v>409150</c:v>
                </c:pt>
                <c:pt idx="23">
                  <c:v>402015</c:v>
                </c:pt>
                <c:pt idx="24">
                  <c:v>418258</c:v>
                </c:pt>
                <c:pt idx="25">
                  <c:v>381042.29</c:v>
                </c:pt>
                <c:pt idx="26">
                  <c:v>363141</c:v>
                </c:pt>
                <c:pt idx="27">
                  <c:v>503166</c:v>
                </c:pt>
                <c:pt idx="28">
                  <c:v>523889</c:v>
                </c:pt>
                <c:pt idx="29">
                  <c:v>537626</c:v>
                </c:pt>
                <c:pt idx="30">
                  <c:v>514476</c:v>
                </c:pt>
                <c:pt idx="31">
                  <c:v>411106</c:v>
                </c:pt>
                <c:pt idx="32">
                  <c:v>335660</c:v>
                </c:pt>
                <c:pt idx="33">
                  <c:v>321677</c:v>
                </c:pt>
                <c:pt idx="34">
                  <c:v>489329</c:v>
                </c:pt>
                <c:pt idx="35">
                  <c:v>516731</c:v>
                </c:pt>
                <c:pt idx="36">
                  <c:v>527888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403976"/>
        <c:axId val="410402800"/>
      </c:lineChart>
      <c:catAx>
        <c:axId val="410403976"/>
        <c:scaling>
          <c:orientation val="minMax"/>
        </c:scaling>
        <c:delete val="1"/>
        <c:axPos val="b"/>
        <c:majorTickMark val="out"/>
        <c:minorTickMark val="none"/>
        <c:tickLblPos val="nextTo"/>
        <c:crossAx val="410402800"/>
        <c:crosses val="autoZero"/>
        <c:auto val="1"/>
        <c:lblAlgn val="ctr"/>
        <c:lblOffset val="100"/>
        <c:noMultiLvlLbl val="0"/>
      </c:catAx>
      <c:valAx>
        <c:axId val="410402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403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Importación</a:t>
            </a:r>
          </a:p>
        </c:rich>
      </c:tx>
      <c:layout>
        <c:manualLayout>
          <c:xMode val="edge"/>
          <c:yMode val="edge"/>
          <c:x val="0.28883427788087002"/>
          <c:y val="2.0150918635170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482476747341444E-3"/>
          <c:y val="0.24913438653226666"/>
          <c:w val="0.9158293718993894"/>
          <c:h val="0.75086495105069284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'Movimiento Total'!$B$8:$AL$8</c:f>
              <c:numCache>
                <c:formatCode>#,##0</c:formatCode>
                <c:ptCount val="37"/>
                <c:pt idx="0">
                  <c:v>353846</c:v>
                </c:pt>
                <c:pt idx="1">
                  <c:v>344387</c:v>
                </c:pt>
                <c:pt idx="2">
                  <c:v>357101</c:v>
                </c:pt>
                <c:pt idx="3">
                  <c:v>286987</c:v>
                </c:pt>
                <c:pt idx="4">
                  <c:v>337852</c:v>
                </c:pt>
                <c:pt idx="5">
                  <c:v>373356</c:v>
                </c:pt>
                <c:pt idx="6">
                  <c:v>379434</c:v>
                </c:pt>
                <c:pt idx="7">
                  <c:v>419260</c:v>
                </c:pt>
                <c:pt idx="8">
                  <c:v>404564</c:v>
                </c:pt>
                <c:pt idx="9">
                  <c:v>430182</c:v>
                </c:pt>
                <c:pt idx="10">
                  <c:v>453237</c:v>
                </c:pt>
                <c:pt idx="11">
                  <c:v>495742</c:v>
                </c:pt>
                <c:pt idx="12">
                  <c:v>501683</c:v>
                </c:pt>
                <c:pt idx="13">
                  <c:v>544991</c:v>
                </c:pt>
                <c:pt idx="14">
                  <c:v>576946</c:v>
                </c:pt>
                <c:pt idx="15">
                  <c:v>601001</c:v>
                </c:pt>
                <c:pt idx="16">
                  <c:v>546821</c:v>
                </c:pt>
                <c:pt idx="17">
                  <c:v>605028</c:v>
                </c:pt>
                <c:pt idx="18">
                  <c:v>588343</c:v>
                </c:pt>
                <c:pt idx="19">
                  <c:v>863445</c:v>
                </c:pt>
                <c:pt idx="20">
                  <c:v>770566</c:v>
                </c:pt>
                <c:pt idx="21">
                  <c:v>861904</c:v>
                </c:pt>
                <c:pt idx="22">
                  <c:v>875804</c:v>
                </c:pt>
                <c:pt idx="23">
                  <c:v>860150</c:v>
                </c:pt>
                <c:pt idx="24">
                  <c:v>908133.20400000003</c:v>
                </c:pt>
                <c:pt idx="25">
                  <c:v>950372</c:v>
                </c:pt>
                <c:pt idx="26">
                  <c:v>898548</c:v>
                </c:pt>
                <c:pt idx="27">
                  <c:v>896617</c:v>
                </c:pt>
                <c:pt idx="28">
                  <c:v>850325</c:v>
                </c:pt>
                <c:pt idx="29">
                  <c:v>972270</c:v>
                </c:pt>
                <c:pt idx="30">
                  <c:v>1031320</c:v>
                </c:pt>
                <c:pt idx="31">
                  <c:v>628832</c:v>
                </c:pt>
                <c:pt idx="32">
                  <c:v>697997</c:v>
                </c:pt>
                <c:pt idx="33">
                  <c:v>853439</c:v>
                </c:pt>
                <c:pt idx="34">
                  <c:v>829281</c:v>
                </c:pt>
                <c:pt idx="35">
                  <c:v>834100</c:v>
                </c:pt>
                <c:pt idx="36">
                  <c:v>890183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406720"/>
        <c:axId val="410409856"/>
      </c:lineChart>
      <c:catAx>
        <c:axId val="410406720"/>
        <c:scaling>
          <c:orientation val="minMax"/>
        </c:scaling>
        <c:delete val="1"/>
        <c:axPos val="b"/>
        <c:majorTickMark val="out"/>
        <c:minorTickMark val="none"/>
        <c:tickLblPos val="nextTo"/>
        <c:crossAx val="410409856"/>
        <c:crosses val="autoZero"/>
        <c:auto val="1"/>
        <c:lblAlgn val="ctr"/>
        <c:lblOffset val="100"/>
        <c:noMultiLvlLbl val="0"/>
      </c:catAx>
      <c:valAx>
        <c:axId val="41040985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406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Removido</a:t>
            </a:r>
          </a:p>
        </c:rich>
      </c:tx>
      <c:layout>
        <c:manualLayout>
          <c:xMode val="edge"/>
          <c:yMode val="edge"/>
          <c:x val="0.23872991485820369"/>
          <c:y val="2.0150918635170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prstDash val="solid"/>
              <a:round/>
            </a:ln>
            <a:effectLst>
              <a:outerShdw dist="50804" dir="5400000" algn="tl">
                <a:schemeClr val="bg1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'Movimiento Total'!$B$9:$AL$9</c:f>
              <c:numCache>
                <c:formatCode>#,##0</c:formatCode>
                <c:ptCount val="37"/>
                <c:pt idx="0">
                  <c:v>87329</c:v>
                </c:pt>
                <c:pt idx="1">
                  <c:v>86286</c:v>
                </c:pt>
                <c:pt idx="2">
                  <c:v>80082</c:v>
                </c:pt>
                <c:pt idx="3">
                  <c:v>106143</c:v>
                </c:pt>
                <c:pt idx="4">
                  <c:v>164823</c:v>
                </c:pt>
                <c:pt idx="5">
                  <c:v>119058</c:v>
                </c:pt>
                <c:pt idx="6">
                  <c:v>152943</c:v>
                </c:pt>
                <c:pt idx="7">
                  <c:v>178099</c:v>
                </c:pt>
                <c:pt idx="8">
                  <c:v>211796</c:v>
                </c:pt>
                <c:pt idx="9">
                  <c:v>199342</c:v>
                </c:pt>
                <c:pt idx="10">
                  <c:v>272578</c:v>
                </c:pt>
                <c:pt idx="11">
                  <c:v>280944</c:v>
                </c:pt>
                <c:pt idx="12">
                  <c:v>186849</c:v>
                </c:pt>
                <c:pt idx="13">
                  <c:v>248204</c:v>
                </c:pt>
                <c:pt idx="14">
                  <c:v>188363</c:v>
                </c:pt>
                <c:pt idx="15">
                  <c:v>214309</c:v>
                </c:pt>
                <c:pt idx="16">
                  <c:v>191512</c:v>
                </c:pt>
                <c:pt idx="17">
                  <c:v>283995</c:v>
                </c:pt>
                <c:pt idx="18">
                  <c:v>240144</c:v>
                </c:pt>
                <c:pt idx="19">
                  <c:v>267947</c:v>
                </c:pt>
                <c:pt idx="20">
                  <c:v>226339</c:v>
                </c:pt>
                <c:pt idx="21">
                  <c:v>195074</c:v>
                </c:pt>
                <c:pt idx="22">
                  <c:v>262106</c:v>
                </c:pt>
                <c:pt idx="23">
                  <c:v>235336</c:v>
                </c:pt>
                <c:pt idx="24">
                  <c:v>236790</c:v>
                </c:pt>
                <c:pt idx="25">
                  <c:v>274013.82</c:v>
                </c:pt>
                <c:pt idx="26">
                  <c:v>238698</c:v>
                </c:pt>
                <c:pt idx="27">
                  <c:v>255181</c:v>
                </c:pt>
                <c:pt idx="28">
                  <c:v>291041</c:v>
                </c:pt>
                <c:pt idx="29">
                  <c:v>290159</c:v>
                </c:pt>
                <c:pt idx="30">
                  <c:v>278764</c:v>
                </c:pt>
                <c:pt idx="31">
                  <c:v>223551</c:v>
                </c:pt>
                <c:pt idx="32">
                  <c:v>272201</c:v>
                </c:pt>
                <c:pt idx="33">
                  <c:v>297584</c:v>
                </c:pt>
                <c:pt idx="34">
                  <c:v>269900</c:v>
                </c:pt>
                <c:pt idx="35">
                  <c:v>293520</c:v>
                </c:pt>
                <c:pt idx="36">
                  <c:v>339390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403584"/>
        <c:axId val="410405152"/>
      </c:lineChart>
      <c:catAx>
        <c:axId val="410403584"/>
        <c:scaling>
          <c:orientation val="minMax"/>
        </c:scaling>
        <c:delete val="1"/>
        <c:axPos val="b"/>
        <c:majorTickMark val="out"/>
        <c:minorTickMark val="none"/>
        <c:tickLblPos val="nextTo"/>
        <c:crossAx val="410405152"/>
        <c:crosses val="autoZero"/>
        <c:auto val="1"/>
        <c:lblAlgn val="ctr"/>
        <c:lblOffset val="100"/>
        <c:noMultiLvlLbl val="0"/>
      </c:catAx>
      <c:valAx>
        <c:axId val="4104051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0403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Movimiento Total  de Mercaderías por año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cat>
            <c:numRef>
              <c:f>'Movimiento Total'!$B$6:$AL$6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'Movimiento Total'!$B$11:$AL$11</c:f>
              <c:numCache>
                <c:formatCode>#,##0</c:formatCode>
                <c:ptCount val="37"/>
                <c:pt idx="0">
                  <c:v>620969</c:v>
                </c:pt>
                <c:pt idx="1">
                  <c:v>694015</c:v>
                </c:pt>
                <c:pt idx="2">
                  <c:v>659769</c:v>
                </c:pt>
                <c:pt idx="3">
                  <c:v>612934</c:v>
                </c:pt>
                <c:pt idx="4">
                  <c:v>804191</c:v>
                </c:pt>
                <c:pt idx="5">
                  <c:v>776759</c:v>
                </c:pt>
                <c:pt idx="6">
                  <c:v>849413</c:v>
                </c:pt>
                <c:pt idx="7">
                  <c:v>928523</c:v>
                </c:pt>
                <c:pt idx="8">
                  <c:v>1059378</c:v>
                </c:pt>
                <c:pt idx="9">
                  <c:v>1060750</c:v>
                </c:pt>
                <c:pt idx="10">
                  <c:v>1107377</c:v>
                </c:pt>
                <c:pt idx="11">
                  <c:v>1288827</c:v>
                </c:pt>
                <c:pt idx="12">
                  <c:v>1137563</c:v>
                </c:pt>
                <c:pt idx="13">
                  <c:v>1249757</c:v>
                </c:pt>
                <c:pt idx="14">
                  <c:v>1207712</c:v>
                </c:pt>
                <c:pt idx="15">
                  <c:v>1225769</c:v>
                </c:pt>
                <c:pt idx="16">
                  <c:v>1120416</c:v>
                </c:pt>
                <c:pt idx="17">
                  <c:v>1231305</c:v>
                </c:pt>
                <c:pt idx="18">
                  <c:v>1177619</c:v>
                </c:pt>
                <c:pt idx="19">
                  <c:v>1557732</c:v>
                </c:pt>
                <c:pt idx="20">
                  <c:v>1465473</c:v>
                </c:pt>
                <c:pt idx="21">
                  <c:v>1493720</c:v>
                </c:pt>
                <c:pt idx="22">
                  <c:v>1578403</c:v>
                </c:pt>
                <c:pt idx="23">
                  <c:v>1520928</c:v>
                </c:pt>
                <c:pt idx="24">
                  <c:v>1584767.2039999999</c:v>
                </c:pt>
                <c:pt idx="25">
                  <c:v>1621857.11</c:v>
                </c:pt>
                <c:pt idx="26">
                  <c:v>1517493</c:v>
                </c:pt>
                <c:pt idx="27">
                  <c:v>1675607</c:v>
                </c:pt>
                <c:pt idx="28">
                  <c:v>1692073</c:v>
                </c:pt>
                <c:pt idx="29">
                  <c:v>1826004</c:v>
                </c:pt>
                <c:pt idx="30">
                  <c:v>1857241</c:v>
                </c:pt>
                <c:pt idx="31">
                  <c:v>1293984</c:v>
                </c:pt>
                <c:pt idx="32">
                  <c:v>1345930</c:v>
                </c:pt>
                <c:pt idx="33">
                  <c:v>1506713</c:v>
                </c:pt>
                <c:pt idx="34">
                  <c:v>1623361</c:v>
                </c:pt>
                <c:pt idx="35">
                  <c:v>1684560</c:v>
                </c:pt>
                <c:pt idx="36">
                  <c:v>1788019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0407504"/>
        <c:axId val="410404760"/>
      </c:areaChart>
      <c:catAx>
        <c:axId val="41040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0404760"/>
        <c:crosses val="autoZero"/>
        <c:auto val="1"/>
        <c:lblAlgn val="ctr"/>
        <c:lblOffset val="100"/>
        <c:noMultiLvlLbl val="0"/>
      </c:catAx>
      <c:valAx>
        <c:axId val="41040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104075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s-AR"/>
              <a:t>EXPORTACIONES DESDE EL AÑO 1989</a:t>
            </a:r>
          </a:p>
        </c:rich>
      </c:tx>
      <c:layout>
        <c:manualLayout>
          <c:xMode val="edge"/>
          <c:yMode val="edge"/>
          <c:x val="0.31387836286089238"/>
          <c:y val="1.141232345956755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EXPO!$A$6</c:f>
              <c:strCache>
                <c:ptCount val="1"/>
                <c:pt idx="0">
                  <c:v>Aluminio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EXPO!$B$5:$AL$5</c:f>
              <c:numCache>
                <c:formatCode>0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 formatCode="General">
                  <c:v>2008</c:v>
                </c:pt>
                <c:pt idx="20" formatCode="General">
                  <c:v>2009</c:v>
                </c:pt>
                <c:pt idx="21" formatCode="General">
                  <c:v>2010</c:v>
                </c:pt>
                <c:pt idx="22" formatCode="General">
                  <c:v>2011</c:v>
                </c:pt>
                <c:pt idx="23" formatCode="General">
                  <c:v>2012</c:v>
                </c:pt>
                <c:pt idx="24" formatCode="General">
                  <c:v>2013</c:v>
                </c:pt>
                <c:pt idx="25" formatCode="General">
                  <c:v>2014</c:v>
                </c:pt>
                <c:pt idx="26" formatCode="General">
                  <c:v>2015</c:v>
                </c:pt>
                <c:pt idx="27" formatCode="General">
                  <c:v>2016</c:v>
                </c:pt>
                <c:pt idx="28" formatCode="General">
                  <c:v>2017</c:v>
                </c:pt>
                <c:pt idx="29" formatCode="General">
                  <c:v>2018</c:v>
                </c:pt>
                <c:pt idx="30" formatCode="General">
                  <c:v>2019</c:v>
                </c:pt>
                <c:pt idx="31" formatCode="General">
                  <c:v>2020</c:v>
                </c:pt>
                <c:pt idx="32" formatCode="General">
                  <c:v>2021</c:v>
                </c:pt>
                <c:pt idx="33" formatCode="General">
                  <c:v>2022</c:v>
                </c:pt>
                <c:pt idx="34" formatCode="General">
                  <c:v>2023</c:v>
                </c:pt>
                <c:pt idx="35" formatCode="General">
                  <c:v>2024</c:v>
                </c:pt>
                <c:pt idx="36" formatCode="General">
                  <c:v>2025</c:v>
                </c:pt>
              </c:numCache>
            </c:numRef>
          </c:cat>
          <c:val>
            <c:numRef>
              <c:f>EXPO!$B$6:$AL$6</c:f>
              <c:numCache>
                <c:formatCode>#,##0</c:formatCode>
                <c:ptCount val="37"/>
                <c:pt idx="0">
                  <c:v>82874</c:v>
                </c:pt>
                <c:pt idx="1">
                  <c:v>137667</c:v>
                </c:pt>
                <c:pt idx="2">
                  <c:v>102423</c:v>
                </c:pt>
                <c:pt idx="3">
                  <c:v>77363</c:v>
                </c:pt>
                <c:pt idx="4">
                  <c:v>95839</c:v>
                </c:pt>
                <c:pt idx="5">
                  <c:v>119110</c:v>
                </c:pt>
                <c:pt idx="6">
                  <c:v>119384</c:v>
                </c:pt>
                <c:pt idx="7">
                  <c:v>111260</c:v>
                </c:pt>
                <c:pt idx="8">
                  <c:v>122396</c:v>
                </c:pt>
                <c:pt idx="9">
                  <c:v>185520</c:v>
                </c:pt>
                <c:pt idx="10">
                  <c:v>146269</c:v>
                </c:pt>
                <c:pt idx="11">
                  <c:v>215538</c:v>
                </c:pt>
                <c:pt idx="12">
                  <c:v>200060</c:v>
                </c:pt>
                <c:pt idx="13">
                  <c:v>217724</c:v>
                </c:pt>
                <c:pt idx="14">
                  <c:v>216901</c:v>
                </c:pt>
                <c:pt idx="15">
                  <c:v>191607</c:v>
                </c:pt>
                <c:pt idx="16">
                  <c:v>176638</c:v>
                </c:pt>
                <c:pt idx="17">
                  <c:v>132879</c:v>
                </c:pt>
                <c:pt idx="18">
                  <c:v>172860</c:v>
                </c:pt>
                <c:pt idx="19">
                  <c:v>255581</c:v>
                </c:pt>
                <c:pt idx="20">
                  <c:v>307560</c:v>
                </c:pt>
                <c:pt idx="21">
                  <c:v>295624</c:v>
                </c:pt>
                <c:pt idx="22">
                  <c:v>285160</c:v>
                </c:pt>
                <c:pt idx="23">
                  <c:v>284480</c:v>
                </c:pt>
                <c:pt idx="24">
                  <c:v>300407</c:v>
                </c:pt>
                <c:pt idx="25">
                  <c:v>257452.68</c:v>
                </c:pt>
                <c:pt idx="26">
                  <c:v>244558</c:v>
                </c:pt>
                <c:pt idx="27">
                  <c:v>345907</c:v>
                </c:pt>
                <c:pt idx="28">
                  <c:v>361918</c:v>
                </c:pt>
                <c:pt idx="29">
                  <c:v>365093</c:v>
                </c:pt>
                <c:pt idx="30">
                  <c:v>362957</c:v>
                </c:pt>
                <c:pt idx="31">
                  <c:v>273376</c:v>
                </c:pt>
                <c:pt idx="32">
                  <c:v>192204</c:v>
                </c:pt>
                <c:pt idx="33">
                  <c:v>206495</c:v>
                </c:pt>
                <c:pt idx="34">
                  <c:v>371355</c:v>
                </c:pt>
                <c:pt idx="35">
                  <c:v>367218</c:v>
                </c:pt>
                <c:pt idx="36">
                  <c:v>385032</c:v>
                </c:pt>
              </c:numCache>
            </c:numRef>
          </c:val>
        </c:ser>
        <c:ser>
          <c:idx val="1"/>
          <c:order val="1"/>
          <c:tx>
            <c:strRef>
              <c:f>EXPO!$A$7</c:f>
              <c:strCache>
                <c:ptCount val="1"/>
                <c:pt idx="0">
                  <c:v>Pescado</c:v>
                </c:pt>
              </c:strCache>
            </c:strRef>
          </c:tx>
          <c:spPr>
            <a:blipFill>
              <a:blip xmlns:r="http://schemas.openxmlformats.org/officeDocument/2006/relationships" r:embed="rId2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EXPO!$B$5:$AL$5</c:f>
              <c:numCache>
                <c:formatCode>0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 formatCode="General">
                  <c:v>2008</c:v>
                </c:pt>
                <c:pt idx="20" formatCode="General">
                  <c:v>2009</c:v>
                </c:pt>
                <c:pt idx="21" formatCode="General">
                  <c:v>2010</c:v>
                </c:pt>
                <c:pt idx="22" formatCode="General">
                  <c:v>2011</c:v>
                </c:pt>
                <c:pt idx="23" formatCode="General">
                  <c:v>2012</c:v>
                </c:pt>
                <c:pt idx="24" formatCode="General">
                  <c:v>2013</c:v>
                </c:pt>
                <c:pt idx="25" formatCode="General">
                  <c:v>2014</c:v>
                </c:pt>
                <c:pt idx="26" formatCode="General">
                  <c:v>2015</c:v>
                </c:pt>
                <c:pt idx="27" formatCode="General">
                  <c:v>2016</c:v>
                </c:pt>
                <c:pt idx="28" formatCode="General">
                  <c:v>2017</c:v>
                </c:pt>
                <c:pt idx="29" formatCode="General">
                  <c:v>2018</c:v>
                </c:pt>
                <c:pt idx="30" formatCode="General">
                  <c:v>2019</c:v>
                </c:pt>
                <c:pt idx="31" formatCode="General">
                  <c:v>2020</c:v>
                </c:pt>
                <c:pt idx="32" formatCode="General">
                  <c:v>2021</c:v>
                </c:pt>
                <c:pt idx="33" formatCode="General">
                  <c:v>2022</c:v>
                </c:pt>
                <c:pt idx="34" formatCode="General">
                  <c:v>2023</c:v>
                </c:pt>
                <c:pt idx="35" formatCode="General">
                  <c:v>2024</c:v>
                </c:pt>
                <c:pt idx="36" formatCode="General">
                  <c:v>2025</c:v>
                </c:pt>
              </c:numCache>
            </c:numRef>
          </c:cat>
          <c:val>
            <c:numRef>
              <c:f>EXPO!$B$7:$AL$7</c:f>
              <c:numCache>
                <c:formatCode>#,##0</c:formatCode>
                <c:ptCount val="37"/>
                <c:pt idx="0">
                  <c:v>23006</c:v>
                </c:pt>
                <c:pt idx="1">
                  <c:v>36977</c:v>
                </c:pt>
                <c:pt idx="2">
                  <c:v>45658</c:v>
                </c:pt>
                <c:pt idx="3">
                  <c:v>51084</c:v>
                </c:pt>
                <c:pt idx="4">
                  <c:v>117663</c:v>
                </c:pt>
                <c:pt idx="5">
                  <c:v>75478</c:v>
                </c:pt>
                <c:pt idx="6">
                  <c:v>102893</c:v>
                </c:pt>
                <c:pt idx="7">
                  <c:v>117139</c:v>
                </c:pt>
                <c:pt idx="8">
                  <c:v>208226</c:v>
                </c:pt>
                <c:pt idx="9">
                  <c:v>155675</c:v>
                </c:pt>
                <c:pt idx="10">
                  <c:v>160592</c:v>
                </c:pt>
                <c:pt idx="11">
                  <c:v>171376</c:v>
                </c:pt>
                <c:pt idx="12">
                  <c:v>121238</c:v>
                </c:pt>
                <c:pt idx="13">
                  <c:v>124221</c:v>
                </c:pt>
                <c:pt idx="14">
                  <c:v>110104</c:v>
                </c:pt>
                <c:pt idx="15">
                  <c:v>100427</c:v>
                </c:pt>
                <c:pt idx="16">
                  <c:v>86153</c:v>
                </c:pt>
                <c:pt idx="17">
                  <c:v>115565</c:v>
                </c:pt>
                <c:pt idx="18">
                  <c:v>97677</c:v>
                </c:pt>
                <c:pt idx="19">
                  <c:v>91836</c:v>
                </c:pt>
                <c:pt idx="20">
                  <c:v>86996</c:v>
                </c:pt>
                <c:pt idx="21">
                  <c:v>81614</c:v>
                </c:pt>
                <c:pt idx="22">
                  <c:v>97324</c:v>
                </c:pt>
                <c:pt idx="23">
                  <c:v>98070</c:v>
                </c:pt>
                <c:pt idx="24">
                  <c:v>103671</c:v>
                </c:pt>
                <c:pt idx="25">
                  <c:v>114104.31</c:v>
                </c:pt>
                <c:pt idx="26">
                  <c:v>108238</c:v>
                </c:pt>
                <c:pt idx="27">
                  <c:v>124588</c:v>
                </c:pt>
                <c:pt idx="28">
                  <c:v>147004</c:v>
                </c:pt>
                <c:pt idx="29">
                  <c:v>156675</c:v>
                </c:pt>
                <c:pt idx="30">
                  <c:v>140791</c:v>
                </c:pt>
                <c:pt idx="31">
                  <c:v>130616</c:v>
                </c:pt>
                <c:pt idx="32">
                  <c:v>134460</c:v>
                </c:pt>
                <c:pt idx="33">
                  <c:v>109377</c:v>
                </c:pt>
                <c:pt idx="34">
                  <c:v>111280</c:v>
                </c:pt>
                <c:pt idx="35">
                  <c:v>146644</c:v>
                </c:pt>
                <c:pt idx="36">
                  <c:v>134000</c:v>
                </c:pt>
              </c:numCache>
            </c:numRef>
          </c:val>
        </c:ser>
        <c:ser>
          <c:idx val="2"/>
          <c:order val="2"/>
          <c:tx>
            <c:strRef>
              <c:f>EXPO!$A$8</c:f>
              <c:strCache>
                <c:ptCount val="1"/>
                <c:pt idx="0">
                  <c:v>Pórfidos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EXPO!$B$5:$AL$5</c:f>
              <c:numCache>
                <c:formatCode>0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 formatCode="General">
                  <c:v>2008</c:v>
                </c:pt>
                <c:pt idx="20" formatCode="General">
                  <c:v>2009</c:v>
                </c:pt>
                <c:pt idx="21" formatCode="General">
                  <c:v>2010</c:v>
                </c:pt>
                <c:pt idx="22" formatCode="General">
                  <c:v>2011</c:v>
                </c:pt>
                <c:pt idx="23" formatCode="General">
                  <c:v>2012</c:v>
                </c:pt>
                <c:pt idx="24" formatCode="General">
                  <c:v>2013</c:v>
                </c:pt>
                <c:pt idx="25" formatCode="General">
                  <c:v>2014</c:v>
                </c:pt>
                <c:pt idx="26" formatCode="General">
                  <c:v>2015</c:v>
                </c:pt>
                <c:pt idx="27" formatCode="General">
                  <c:v>2016</c:v>
                </c:pt>
                <c:pt idx="28" formatCode="General">
                  <c:v>2017</c:v>
                </c:pt>
                <c:pt idx="29" formatCode="General">
                  <c:v>2018</c:v>
                </c:pt>
                <c:pt idx="30" formatCode="General">
                  <c:v>2019</c:v>
                </c:pt>
                <c:pt idx="31" formatCode="General">
                  <c:v>2020</c:v>
                </c:pt>
                <c:pt idx="32" formatCode="General">
                  <c:v>2021</c:v>
                </c:pt>
                <c:pt idx="33" formatCode="General">
                  <c:v>2022</c:v>
                </c:pt>
                <c:pt idx="34" formatCode="General">
                  <c:v>2023</c:v>
                </c:pt>
                <c:pt idx="35" formatCode="General">
                  <c:v>2024</c:v>
                </c:pt>
                <c:pt idx="36" formatCode="General">
                  <c:v>2025</c:v>
                </c:pt>
              </c:numCache>
            </c:numRef>
          </c:cat>
          <c:val>
            <c:numRef>
              <c:f>EXPO!$B$8:$AL$8</c:f>
              <c:numCache>
                <c:formatCode>#,##0</c:formatCode>
                <c:ptCount val="37"/>
                <c:pt idx="0">
                  <c:v>0</c:v>
                </c:pt>
                <c:pt idx="1">
                  <c:v>6700</c:v>
                </c:pt>
                <c:pt idx="2">
                  <c:v>4637</c:v>
                </c:pt>
                <c:pt idx="3">
                  <c:v>24033</c:v>
                </c:pt>
                <c:pt idx="4">
                  <c:v>21768</c:v>
                </c:pt>
                <c:pt idx="5">
                  <c:v>17768</c:v>
                </c:pt>
                <c:pt idx="6">
                  <c:v>23090</c:v>
                </c:pt>
                <c:pt idx="7">
                  <c:v>36390</c:v>
                </c:pt>
                <c:pt idx="8">
                  <c:v>31077</c:v>
                </c:pt>
                <c:pt idx="9">
                  <c:v>43001</c:v>
                </c:pt>
                <c:pt idx="10">
                  <c:v>27664</c:v>
                </c:pt>
                <c:pt idx="11">
                  <c:v>54232</c:v>
                </c:pt>
                <c:pt idx="12">
                  <c:v>52301</c:v>
                </c:pt>
                <c:pt idx="13">
                  <c:v>53458</c:v>
                </c:pt>
                <c:pt idx="14">
                  <c:v>65908</c:v>
                </c:pt>
                <c:pt idx="15">
                  <c:v>66973</c:v>
                </c:pt>
                <c:pt idx="16">
                  <c:v>71634</c:v>
                </c:pt>
                <c:pt idx="17">
                  <c:v>43156</c:v>
                </c:pt>
                <c:pt idx="18">
                  <c:v>30325</c:v>
                </c:pt>
                <c:pt idx="19">
                  <c:v>27510</c:v>
                </c:pt>
                <c:pt idx="20">
                  <c:v>21615</c:v>
                </c:pt>
                <c:pt idx="21">
                  <c:v>10176</c:v>
                </c:pt>
                <c:pt idx="22">
                  <c:v>9790</c:v>
                </c:pt>
                <c:pt idx="23">
                  <c:v>7191</c:v>
                </c:pt>
                <c:pt idx="24">
                  <c:v>2046</c:v>
                </c:pt>
                <c:pt idx="25">
                  <c:v>1290.24</c:v>
                </c:pt>
                <c:pt idx="26">
                  <c:v>540</c:v>
                </c:pt>
                <c:pt idx="27">
                  <c:v>989</c:v>
                </c:pt>
                <c:pt idx="28">
                  <c:v>474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3"/>
          <c:order val="3"/>
          <c:tx>
            <c:strRef>
              <c:f>EXPO!$A$9</c:f>
              <c:strCache>
                <c:ptCount val="1"/>
                <c:pt idx="0">
                  <c:v>Lana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tile/>
            </a:blipFill>
            <a:ln>
              <a:noFill/>
            </a:ln>
          </c:spPr>
          <c:invertIfNegative val="0"/>
          <c:pictureOptions>
            <c:pictureFormat val="stack"/>
          </c:pictureOptions>
          <c:dLbls>
            <c:spPr>
              <a:noFill/>
              <a:ln w="25400">
                <a:noFill/>
              </a:ln>
            </c:spPr>
            <c:txPr>
              <a:bodyPr rot="-5400000" vert="horz"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404040"/>
                    </a:solidFill>
                    <a:latin typeface="Calibri"/>
                    <a:ea typeface=""/>
                    <a:cs typeface="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EXPO!$B$5:$AL$5</c:f>
              <c:numCache>
                <c:formatCode>0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 formatCode="General">
                  <c:v>2008</c:v>
                </c:pt>
                <c:pt idx="20" formatCode="General">
                  <c:v>2009</c:v>
                </c:pt>
                <c:pt idx="21" formatCode="General">
                  <c:v>2010</c:v>
                </c:pt>
                <c:pt idx="22" formatCode="General">
                  <c:v>2011</c:v>
                </c:pt>
                <c:pt idx="23" formatCode="General">
                  <c:v>2012</c:v>
                </c:pt>
                <c:pt idx="24" formatCode="General">
                  <c:v>2013</c:v>
                </c:pt>
                <c:pt idx="25" formatCode="General">
                  <c:v>2014</c:v>
                </c:pt>
                <c:pt idx="26" formatCode="General">
                  <c:v>2015</c:v>
                </c:pt>
                <c:pt idx="27" formatCode="General">
                  <c:v>2016</c:v>
                </c:pt>
                <c:pt idx="28" formatCode="General">
                  <c:v>2017</c:v>
                </c:pt>
                <c:pt idx="29" formatCode="General">
                  <c:v>2018</c:v>
                </c:pt>
                <c:pt idx="30" formatCode="General">
                  <c:v>2019</c:v>
                </c:pt>
                <c:pt idx="31" formatCode="General">
                  <c:v>2020</c:v>
                </c:pt>
                <c:pt idx="32" formatCode="General">
                  <c:v>2021</c:v>
                </c:pt>
                <c:pt idx="33" formatCode="General">
                  <c:v>2022</c:v>
                </c:pt>
                <c:pt idx="34" formatCode="General">
                  <c:v>2023</c:v>
                </c:pt>
                <c:pt idx="35" formatCode="General">
                  <c:v>2024</c:v>
                </c:pt>
                <c:pt idx="36" formatCode="General">
                  <c:v>2025</c:v>
                </c:pt>
              </c:numCache>
            </c:numRef>
          </c:cat>
          <c:val>
            <c:numRef>
              <c:f>EXPO!$B$9:$AL$9</c:f>
              <c:numCache>
                <c:formatCode>#,##0</c:formatCode>
                <c:ptCount val="37"/>
                <c:pt idx="0">
                  <c:v>40577</c:v>
                </c:pt>
                <c:pt idx="1">
                  <c:v>48142</c:v>
                </c:pt>
                <c:pt idx="2">
                  <c:v>28771</c:v>
                </c:pt>
                <c:pt idx="3">
                  <c:v>23536</c:v>
                </c:pt>
                <c:pt idx="4">
                  <c:v>35315</c:v>
                </c:pt>
                <c:pt idx="5">
                  <c:v>36086</c:v>
                </c:pt>
                <c:pt idx="6">
                  <c:v>31937</c:v>
                </c:pt>
                <c:pt idx="7">
                  <c:v>29686</c:v>
                </c:pt>
                <c:pt idx="8">
                  <c:v>35752</c:v>
                </c:pt>
                <c:pt idx="9">
                  <c:v>10570</c:v>
                </c:pt>
                <c:pt idx="10">
                  <c:v>7310</c:v>
                </c:pt>
                <c:pt idx="11">
                  <c:v>13520</c:v>
                </c:pt>
                <c:pt idx="12">
                  <c:v>4857</c:v>
                </c:pt>
                <c:pt idx="13">
                  <c:v>4559</c:v>
                </c:pt>
                <c:pt idx="14">
                  <c:v>3498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3654</c:v>
                </c:pt>
                <c:pt idx="20">
                  <c:v>13187</c:v>
                </c:pt>
                <c:pt idx="21">
                  <c:v>10923</c:v>
                </c:pt>
                <c:pt idx="22">
                  <c:v>9331</c:v>
                </c:pt>
                <c:pt idx="23">
                  <c:v>8691</c:v>
                </c:pt>
                <c:pt idx="24">
                  <c:v>6451</c:v>
                </c:pt>
                <c:pt idx="25">
                  <c:v>6019.17</c:v>
                </c:pt>
                <c:pt idx="26">
                  <c:v>6014</c:v>
                </c:pt>
                <c:pt idx="27">
                  <c:v>27507</c:v>
                </c:pt>
                <c:pt idx="28">
                  <c:v>14298</c:v>
                </c:pt>
                <c:pt idx="29">
                  <c:v>15494</c:v>
                </c:pt>
                <c:pt idx="30">
                  <c:v>10567</c:v>
                </c:pt>
                <c:pt idx="31">
                  <c:v>6989</c:v>
                </c:pt>
                <c:pt idx="32">
                  <c:v>8702</c:v>
                </c:pt>
                <c:pt idx="33">
                  <c:v>5529</c:v>
                </c:pt>
                <c:pt idx="34">
                  <c:v>3783</c:v>
                </c:pt>
                <c:pt idx="35">
                  <c:v>1902</c:v>
                </c:pt>
                <c:pt idx="36">
                  <c:v>3890</c:v>
                </c:pt>
              </c:numCache>
            </c:numRef>
          </c:val>
        </c:ser>
        <c:ser>
          <c:idx val="4"/>
          <c:order val="4"/>
          <c:tx>
            <c:strRef>
              <c:f>EXPO!$A$10</c:f>
              <c:strCache>
                <c:ptCount val="1"/>
                <c:pt idx="0">
                  <c:v>Frutas</c:v>
                </c:pt>
              </c:strCache>
            </c:strRef>
          </c:tx>
          <c:invertIfNegative val="0"/>
          <c:cat>
            <c:numRef>
              <c:f>EXPO!$B$5:$AL$5</c:f>
              <c:numCache>
                <c:formatCode>0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 formatCode="General">
                  <c:v>2008</c:v>
                </c:pt>
                <c:pt idx="20" formatCode="General">
                  <c:v>2009</c:v>
                </c:pt>
                <c:pt idx="21" formatCode="General">
                  <c:v>2010</c:v>
                </c:pt>
                <c:pt idx="22" formatCode="General">
                  <c:v>2011</c:v>
                </c:pt>
                <c:pt idx="23" formatCode="General">
                  <c:v>2012</c:v>
                </c:pt>
                <c:pt idx="24" formatCode="General">
                  <c:v>2013</c:v>
                </c:pt>
                <c:pt idx="25" formatCode="General">
                  <c:v>2014</c:v>
                </c:pt>
                <c:pt idx="26" formatCode="General">
                  <c:v>2015</c:v>
                </c:pt>
                <c:pt idx="27" formatCode="General">
                  <c:v>2016</c:v>
                </c:pt>
                <c:pt idx="28" formatCode="General">
                  <c:v>2017</c:v>
                </c:pt>
                <c:pt idx="29" formatCode="General">
                  <c:v>2018</c:v>
                </c:pt>
                <c:pt idx="30" formatCode="General">
                  <c:v>2019</c:v>
                </c:pt>
                <c:pt idx="31" formatCode="General">
                  <c:v>2020</c:v>
                </c:pt>
                <c:pt idx="32" formatCode="General">
                  <c:v>2021</c:v>
                </c:pt>
                <c:pt idx="33" formatCode="General">
                  <c:v>2022</c:v>
                </c:pt>
                <c:pt idx="34" formatCode="General">
                  <c:v>2023</c:v>
                </c:pt>
                <c:pt idx="35" formatCode="General">
                  <c:v>2024</c:v>
                </c:pt>
                <c:pt idx="36" formatCode="General">
                  <c:v>2025</c:v>
                </c:pt>
              </c:numCache>
            </c:numRef>
          </c:cat>
          <c:val>
            <c:numRef>
              <c:f>EXPO!$B$10:$AL$10</c:f>
              <c:numCache>
                <c:formatCode>#,##0</c:formatCode>
                <c:ptCount val="37"/>
                <c:pt idx="0">
                  <c:v>3729</c:v>
                </c:pt>
                <c:pt idx="1">
                  <c:v>1577</c:v>
                </c:pt>
                <c:pt idx="2">
                  <c:v>1040</c:v>
                </c:pt>
                <c:pt idx="3">
                  <c:v>2137</c:v>
                </c:pt>
                <c:pt idx="4">
                  <c:v>2275</c:v>
                </c:pt>
                <c:pt idx="5">
                  <c:v>2771</c:v>
                </c:pt>
                <c:pt idx="6">
                  <c:v>3722</c:v>
                </c:pt>
                <c:pt idx="7">
                  <c:v>3615</c:v>
                </c:pt>
                <c:pt idx="8">
                  <c:v>1803</c:v>
                </c:pt>
                <c:pt idx="9">
                  <c:v>2059</c:v>
                </c:pt>
                <c:pt idx="10">
                  <c:v>1659</c:v>
                </c:pt>
                <c:pt idx="11">
                  <c:v>1323</c:v>
                </c:pt>
                <c:pt idx="12">
                  <c:v>2742</c:v>
                </c:pt>
                <c:pt idx="13">
                  <c:v>4161</c:v>
                </c:pt>
                <c:pt idx="14">
                  <c:v>3875</c:v>
                </c:pt>
                <c:pt idx="15">
                  <c:v>5160</c:v>
                </c:pt>
                <c:pt idx="16">
                  <c:v>2223</c:v>
                </c:pt>
                <c:pt idx="17">
                  <c:v>4144</c:v>
                </c:pt>
                <c:pt idx="18">
                  <c:v>20</c:v>
                </c:pt>
                <c:pt idx="19">
                  <c:v>88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2486</c:v>
                </c:pt>
                <c:pt idx="25">
                  <c:v>0</c:v>
                </c:pt>
                <c:pt idx="26">
                  <c:v>0</c:v>
                </c:pt>
                <c:pt idx="27">
                  <c:v>1853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</c:ser>
        <c:ser>
          <c:idx val="5"/>
          <c:order val="5"/>
          <c:tx>
            <c:strRef>
              <c:f>EXPO!$A$11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numRef>
              <c:f>EXPO!$B$5:$AL$5</c:f>
              <c:numCache>
                <c:formatCode>0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 formatCode="General">
                  <c:v>2008</c:v>
                </c:pt>
                <c:pt idx="20" formatCode="General">
                  <c:v>2009</c:v>
                </c:pt>
                <c:pt idx="21" formatCode="General">
                  <c:v>2010</c:v>
                </c:pt>
                <c:pt idx="22" formatCode="General">
                  <c:v>2011</c:v>
                </c:pt>
                <c:pt idx="23" formatCode="General">
                  <c:v>2012</c:v>
                </c:pt>
                <c:pt idx="24" formatCode="General">
                  <c:v>2013</c:v>
                </c:pt>
                <c:pt idx="25" formatCode="General">
                  <c:v>2014</c:v>
                </c:pt>
                <c:pt idx="26" formatCode="General">
                  <c:v>2015</c:v>
                </c:pt>
                <c:pt idx="27" formatCode="General">
                  <c:v>2016</c:v>
                </c:pt>
                <c:pt idx="28" formatCode="General">
                  <c:v>2017</c:v>
                </c:pt>
                <c:pt idx="29" formatCode="General">
                  <c:v>2018</c:v>
                </c:pt>
                <c:pt idx="30" formatCode="General">
                  <c:v>2019</c:v>
                </c:pt>
                <c:pt idx="31" formatCode="General">
                  <c:v>2020</c:v>
                </c:pt>
                <c:pt idx="32" formatCode="General">
                  <c:v>2021</c:v>
                </c:pt>
                <c:pt idx="33" formatCode="General">
                  <c:v>2022</c:v>
                </c:pt>
                <c:pt idx="34" formatCode="General">
                  <c:v>2023</c:v>
                </c:pt>
                <c:pt idx="35" formatCode="General">
                  <c:v>2024</c:v>
                </c:pt>
                <c:pt idx="36" formatCode="General">
                  <c:v>2025</c:v>
                </c:pt>
              </c:numCache>
            </c:numRef>
          </c:cat>
          <c:val>
            <c:numRef>
              <c:f>EXPO!$B$11:$AL$11</c:f>
              <c:numCache>
                <c:formatCode>#,##0</c:formatCode>
                <c:ptCount val="37"/>
                <c:pt idx="0">
                  <c:v>8568</c:v>
                </c:pt>
                <c:pt idx="1">
                  <c:v>11416</c:v>
                </c:pt>
                <c:pt idx="2">
                  <c:v>13745</c:v>
                </c:pt>
                <c:pt idx="3">
                  <c:v>12017</c:v>
                </c:pt>
                <c:pt idx="4">
                  <c:v>95</c:v>
                </c:pt>
                <c:pt idx="5">
                  <c:v>1913</c:v>
                </c:pt>
                <c:pt idx="6">
                  <c:v>795</c:v>
                </c:pt>
                <c:pt idx="7">
                  <c:v>1459</c:v>
                </c:pt>
                <c:pt idx="8">
                  <c:v>3293</c:v>
                </c:pt>
                <c:pt idx="9">
                  <c:v>4511</c:v>
                </c:pt>
                <c:pt idx="10">
                  <c:v>4236</c:v>
                </c:pt>
                <c:pt idx="11">
                  <c:v>12945</c:v>
                </c:pt>
                <c:pt idx="12">
                  <c:v>2635</c:v>
                </c:pt>
                <c:pt idx="13">
                  <c:v>4787</c:v>
                </c:pt>
                <c:pt idx="14">
                  <c:v>1981</c:v>
                </c:pt>
                <c:pt idx="15">
                  <c:v>6051</c:v>
                </c:pt>
                <c:pt idx="16">
                  <c:v>7370</c:v>
                </c:pt>
                <c:pt idx="17">
                  <c:v>7132</c:v>
                </c:pt>
                <c:pt idx="18">
                  <c:v>5296</c:v>
                </c:pt>
                <c:pt idx="19">
                  <c:v>5970</c:v>
                </c:pt>
                <c:pt idx="20">
                  <c:v>6378</c:v>
                </c:pt>
                <c:pt idx="21">
                  <c:v>7576</c:v>
                </c:pt>
                <c:pt idx="22">
                  <c:v>7545</c:v>
                </c:pt>
                <c:pt idx="23">
                  <c:v>3583</c:v>
                </c:pt>
                <c:pt idx="24">
                  <c:v>3197</c:v>
                </c:pt>
                <c:pt idx="25">
                  <c:v>2175.89</c:v>
                </c:pt>
                <c:pt idx="26">
                  <c:v>3791</c:v>
                </c:pt>
                <c:pt idx="27">
                  <c:v>2322</c:v>
                </c:pt>
                <c:pt idx="28">
                  <c:v>195</c:v>
                </c:pt>
                <c:pt idx="29">
                  <c:v>364</c:v>
                </c:pt>
                <c:pt idx="30">
                  <c:v>161</c:v>
                </c:pt>
                <c:pt idx="31">
                  <c:v>125</c:v>
                </c:pt>
                <c:pt idx="32">
                  <c:v>294</c:v>
                </c:pt>
                <c:pt idx="33">
                  <c:v>276</c:v>
                </c:pt>
                <c:pt idx="34">
                  <c:v>2911</c:v>
                </c:pt>
                <c:pt idx="35">
                  <c:v>967</c:v>
                </c:pt>
                <c:pt idx="36">
                  <c:v>4966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12261000"/>
        <c:axId val="412260216"/>
      </c:barChart>
      <c:catAx>
        <c:axId val="4122610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19046" cap="flat">
            <a:solidFill>
              <a:srgbClr val="BFBFBF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2260216"/>
        <c:crosses val="autoZero"/>
        <c:auto val="1"/>
        <c:lblAlgn val="ctr"/>
        <c:lblOffset val="100"/>
        <c:noMultiLvlLbl val="0"/>
      </c:catAx>
      <c:valAx>
        <c:axId val="412260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  <a:ea typeface=""/>
                <a:cs typeface=""/>
              </a:defRPr>
            </a:pPr>
            <a:endParaRPr lang="es-AR"/>
          </a:p>
        </c:txPr>
        <c:crossAx val="412261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5192851870078743"/>
          <c:y val="0.18194444444444444"/>
          <c:w val="3.2416389845800531E-2"/>
          <c:h val="0.40178852643419571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1" i="0" u="none" strike="noStrike" kern="1200" baseline="0">
              <a:solidFill>
                <a:srgbClr val="595959"/>
              </a:solidFill>
              <a:latin typeface="Calibri"/>
              <a:ea typeface=""/>
              <a:cs typeface=""/>
            </a:defRPr>
          </a:pPr>
          <a:endParaRPr lang="es-AR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5"/>
      <a:tile/>
    </a:blipFill>
    <a:ln w="9528" cap="flat">
      <a:solidFill>
        <a:srgbClr val="2E75B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Pórfidos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75054903865E-2"/>
          <c:y val="0.24913456287762692"/>
          <c:w val="0.91582998553752215"/>
          <c:h val="0.75086473251246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525252"/>
              </a:solidFill>
              <a:prstDash val="solid"/>
              <a:round/>
            </a:ln>
            <a:effectLst>
              <a:outerShdw dist="50804" dir="5400000" algn="tl">
                <a:schemeClr val="bg2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EXPO!$B$8:$AL$8</c:f>
              <c:numCache>
                <c:formatCode>#,##0</c:formatCode>
                <c:ptCount val="37"/>
                <c:pt idx="0">
                  <c:v>0</c:v>
                </c:pt>
                <c:pt idx="1">
                  <c:v>6700</c:v>
                </c:pt>
                <c:pt idx="2">
                  <c:v>4637</c:v>
                </c:pt>
                <c:pt idx="3">
                  <c:v>24033</c:v>
                </c:pt>
                <c:pt idx="4">
                  <c:v>21768</c:v>
                </c:pt>
                <c:pt idx="5">
                  <c:v>17768</c:v>
                </c:pt>
                <c:pt idx="6">
                  <c:v>23090</c:v>
                </c:pt>
                <c:pt idx="7">
                  <c:v>36390</c:v>
                </c:pt>
                <c:pt idx="8">
                  <c:v>31077</c:v>
                </c:pt>
                <c:pt idx="9">
                  <c:v>43001</c:v>
                </c:pt>
                <c:pt idx="10">
                  <c:v>27664</c:v>
                </c:pt>
                <c:pt idx="11">
                  <c:v>54232</c:v>
                </c:pt>
                <c:pt idx="12">
                  <c:v>52301</c:v>
                </c:pt>
                <c:pt idx="13">
                  <c:v>53458</c:v>
                </c:pt>
                <c:pt idx="14">
                  <c:v>65908</c:v>
                </c:pt>
                <c:pt idx="15">
                  <c:v>66973</c:v>
                </c:pt>
                <c:pt idx="16">
                  <c:v>71634</c:v>
                </c:pt>
                <c:pt idx="17">
                  <c:v>43156</c:v>
                </c:pt>
                <c:pt idx="18">
                  <c:v>30325</c:v>
                </c:pt>
                <c:pt idx="19">
                  <c:v>27510</c:v>
                </c:pt>
                <c:pt idx="20">
                  <c:v>21615</c:v>
                </c:pt>
                <c:pt idx="21">
                  <c:v>10176</c:v>
                </c:pt>
                <c:pt idx="22">
                  <c:v>9790</c:v>
                </c:pt>
                <c:pt idx="23">
                  <c:v>7191</c:v>
                </c:pt>
                <c:pt idx="24">
                  <c:v>2046</c:v>
                </c:pt>
                <c:pt idx="25">
                  <c:v>1290.24</c:v>
                </c:pt>
                <c:pt idx="26">
                  <c:v>540</c:v>
                </c:pt>
                <c:pt idx="27">
                  <c:v>989</c:v>
                </c:pt>
                <c:pt idx="28">
                  <c:v>474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260608"/>
        <c:axId val="412253944"/>
      </c:lineChart>
      <c:catAx>
        <c:axId val="412260608"/>
        <c:scaling>
          <c:orientation val="minMax"/>
        </c:scaling>
        <c:delete val="1"/>
        <c:axPos val="b"/>
        <c:majorTickMark val="out"/>
        <c:minorTickMark val="none"/>
        <c:tickLblPos val="nextTo"/>
        <c:crossAx val="412253944"/>
        <c:crosses val="autoZero"/>
        <c:auto val="1"/>
        <c:lblAlgn val="ctr"/>
        <c:lblOffset val="100"/>
        <c:noMultiLvlLbl val="0"/>
      </c:catAx>
      <c:valAx>
        <c:axId val="41225394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2260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Lana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304487912187E-2"/>
          <c:y val="0.24913456287762692"/>
          <c:w val="0.915829928917409"/>
          <c:h val="0.75086473251246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C000"/>
              </a:solidFill>
              <a:prstDash val="solid"/>
              <a:round/>
            </a:ln>
            <a:effectLst>
              <a:outerShdw dist="50804" dir="5400000" algn="tl">
                <a:schemeClr val="accent4">
                  <a:lumMod val="60000"/>
                  <a:lumOff val="40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EXPO!$B$9:$AL$9</c:f>
              <c:numCache>
                <c:formatCode>#,##0</c:formatCode>
                <c:ptCount val="37"/>
                <c:pt idx="0">
                  <c:v>40577</c:v>
                </c:pt>
                <c:pt idx="1">
                  <c:v>48142</c:v>
                </c:pt>
                <c:pt idx="2">
                  <c:v>28771</c:v>
                </c:pt>
                <c:pt idx="3">
                  <c:v>23536</c:v>
                </c:pt>
                <c:pt idx="4">
                  <c:v>35315</c:v>
                </c:pt>
                <c:pt idx="5">
                  <c:v>36086</c:v>
                </c:pt>
                <c:pt idx="6">
                  <c:v>31937</c:v>
                </c:pt>
                <c:pt idx="7">
                  <c:v>29686</c:v>
                </c:pt>
                <c:pt idx="8">
                  <c:v>35752</c:v>
                </c:pt>
                <c:pt idx="9">
                  <c:v>10570</c:v>
                </c:pt>
                <c:pt idx="10">
                  <c:v>7310</c:v>
                </c:pt>
                <c:pt idx="11">
                  <c:v>13520</c:v>
                </c:pt>
                <c:pt idx="12">
                  <c:v>4857</c:v>
                </c:pt>
                <c:pt idx="13">
                  <c:v>4559</c:v>
                </c:pt>
                <c:pt idx="14">
                  <c:v>3498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3654</c:v>
                </c:pt>
                <c:pt idx="20">
                  <c:v>13187</c:v>
                </c:pt>
                <c:pt idx="21">
                  <c:v>10923</c:v>
                </c:pt>
                <c:pt idx="22">
                  <c:v>9331</c:v>
                </c:pt>
                <c:pt idx="23">
                  <c:v>8691</c:v>
                </c:pt>
                <c:pt idx="24">
                  <c:v>6451</c:v>
                </c:pt>
                <c:pt idx="25">
                  <c:v>6019.17</c:v>
                </c:pt>
                <c:pt idx="26">
                  <c:v>6014</c:v>
                </c:pt>
                <c:pt idx="27">
                  <c:v>27507</c:v>
                </c:pt>
                <c:pt idx="28">
                  <c:v>14298</c:v>
                </c:pt>
                <c:pt idx="29">
                  <c:v>15494</c:v>
                </c:pt>
                <c:pt idx="30">
                  <c:v>10567</c:v>
                </c:pt>
                <c:pt idx="31">
                  <c:v>6989</c:v>
                </c:pt>
                <c:pt idx="32">
                  <c:v>8702</c:v>
                </c:pt>
                <c:pt idx="33">
                  <c:v>5529</c:v>
                </c:pt>
                <c:pt idx="34">
                  <c:v>3783</c:v>
                </c:pt>
                <c:pt idx="35">
                  <c:v>1902</c:v>
                </c:pt>
                <c:pt idx="36">
                  <c:v>3890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258256"/>
        <c:axId val="412254336"/>
      </c:lineChart>
      <c:catAx>
        <c:axId val="412258256"/>
        <c:scaling>
          <c:orientation val="minMax"/>
        </c:scaling>
        <c:delete val="1"/>
        <c:axPos val="b"/>
        <c:majorTickMark val="out"/>
        <c:minorTickMark val="none"/>
        <c:tickLblPos val="nextTo"/>
        <c:crossAx val="412254336"/>
        <c:crosses val="autoZero"/>
        <c:auto val="1"/>
        <c:lblAlgn val="ctr"/>
        <c:lblOffset val="100"/>
        <c:noMultiLvlLbl val="0"/>
      </c:catAx>
      <c:valAx>
        <c:axId val="41225433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12258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rgbClr val="F7FAFD"/>
        </a:gs>
        <a:gs pos="100000">
          <a:srgbClr val="B5D2EC"/>
        </a:gs>
      </a:gsLst>
      <a:lin ang="5400000"/>
    </a:gradFill>
    <a:ln w="12701" cap="flat">
      <a:solidFill>
        <a:srgbClr val="5B9BD5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12</xdr:row>
      <xdr:rowOff>47625</xdr:rowOff>
    </xdr:from>
    <xdr:to>
      <xdr:col>26</xdr:col>
      <xdr:colOff>561975</xdr:colOff>
      <xdr:row>30</xdr:row>
      <xdr:rowOff>152400</xdr:rowOff>
    </xdr:to>
    <xdr:graphicFrame macro="">
      <xdr:nvGraphicFramePr>
        <xdr:cNvPr id="1879465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628650</xdr:colOff>
      <xdr:row>31</xdr:row>
      <xdr:rowOff>9525</xdr:rowOff>
    </xdr:from>
    <xdr:to>
      <xdr:col>20</xdr:col>
      <xdr:colOff>133350</xdr:colOff>
      <xdr:row>39</xdr:row>
      <xdr:rowOff>9525</xdr:rowOff>
    </xdr:to>
    <xdr:graphicFrame macro="">
      <xdr:nvGraphicFramePr>
        <xdr:cNvPr id="18794653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123825</xdr:colOff>
      <xdr:row>31</xdr:row>
      <xdr:rowOff>38100</xdr:rowOff>
    </xdr:from>
    <xdr:to>
      <xdr:col>4</xdr:col>
      <xdr:colOff>257175</xdr:colOff>
      <xdr:row>39</xdr:row>
      <xdr:rowOff>38100</xdr:rowOff>
    </xdr:to>
    <xdr:graphicFrame macro="">
      <xdr:nvGraphicFramePr>
        <xdr:cNvPr id="18794654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295275</xdr:colOff>
      <xdr:row>31</xdr:row>
      <xdr:rowOff>19050</xdr:rowOff>
    </xdr:from>
    <xdr:to>
      <xdr:col>9</xdr:col>
      <xdr:colOff>619125</xdr:colOff>
      <xdr:row>39</xdr:row>
      <xdr:rowOff>19050</xdr:rowOff>
    </xdr:to>
    <xdr:graphicFrame macro="">
      <xdr:nvGraphicFramePr>
        <xdr:cNvPr id="18794655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533400</xdr:colOff>
      <xdr:row>31</xdr:row>
      <xdr:rowOff>19050</xdr:rowOff>
    </xdr:from>
    <xdr:to>
      <xdr:col>14</xdr:col>
      <xdr:colOff>466725</xdr:colOff>
      <xdr:row>39</xdr:row>
      <xdr:rowOff>19050</xdr:rowOff>
    </xdr:to>
    <xdr:graphicFrame macro="">
      <xdr:nvGraphicFramePr>
        <xdr:cNvPr id="18794656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228600</xdr:colOff>
      <xdr:row>41</xdr:row>
      <xdr:rowOff>19050</xdr:rowOff>
    </xdr:from>
    <xdr:to>
      <xdr:col>26</xdr:col>
      <xdr:colOff>600075</xdr:colOff>
      <xdr:row>66</xdr:row>
      <xdr:rowOff>28575</xdr:rowOff>
    </xdr:to>
    <xdr:graphicFrame macro="">
      <xdr:nvGraphicFramePr>
        <xdr:cNvPr id="1879465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12</xdr:row>
      <xdr:rowOff>76200</xdr:rowOff>
    </xdr:from>
    <xdr:to>
      <xdr:col>36</xdr:col>
      <xdr:colOff>542925</xdr:colOff>
      <xdr:row>29</xdr:row>
      <xdr:rowOff>38100</xdr:rowOff>
    </xdr:to>
    <xdr:graphicFrame macro="">
      <xdr:nvGraphicFramePr>
        <xdr:cNvPr id="18575605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276225</xdr:colOff>
      <xdr:row>30</xdr:row>
      <xdr:rowOff>171450</xdr:rowOff>
    </xdr:from>
    <xdr:to>
      <xdr:col>14</xdr:col>
      <xdr:colOff>495300</xdr:colOff>
      <xdr:row>38</xdr:row>
      <xdr:rowOff>0</xdr:rowOff>
    </xdr:to>
    <xdr:graphicFrame macro="">
      <xdr:nvGraphicFramePr>
        <xdr:cNvPr id="18575606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95250</xdr:colOff>
      <xdr:row>31</xdr:row>
      <xdr:rowOff>0</xdr:rowOff>
    </xdr:from>
    <xdr:to>
      <xdr:col>20</xdr:col>
      <xdr:colOff>381000</xdr:colOff>
      <xdr:row>38</xdr:row>
      <xdr:rowOff>19050</xdr:rowOff>
    </xdr:to>
    <xdr:graphicFrame macro="">
      <xdr:nvGraphicFramePr>
        <xdr:cNvPr id="18575607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76200</xdr:colOff>
      <xdr:row>30</xdr:row>
      <xdr:rowOff>123825</xdr:rowOff>
    </xdr:from>
    <xdr:to>
      <xdr:col>4</xdr:col>
      <xdr:colOff>9525</xdr:colOff>
      <xdr:row>37</xdr:row>
      <xdr:rowOff>142875</xdr:rowOff>
    </xdr:to>
    <xdr:graphicFrame macro="">
      <xdr:nvGraphicFramePr>
        <xdr:cNvPr id="18575608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95250</xdr:colOff>
      <xdr:row>30</xdr:row>
      <xdr:rowOff>152400</xdr:rowOff>
    </xdr:from>
    <xdr:to>
      <xdr:col>9</xdr:col>
      <xdr:colOff>190500</xdr:colOff>
      <xdr:row>37</xdr:row>
      <xdr:rowOff>171450</xdr:rowOff>
    </xdr:to>
    <xdr:graphicFrame macro="">
      <xdr:nvGraphicFramePr>
        <xdr:cNvPr id="18575609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20</xdr:col>
      <xdr:colOff>523875</xdr:colOff>
      <xdr:row>31</xdr:row>
      <xdr:rowOff>19050</xdr:rowOff>
    </xdr:from>
    <xdr:to>
      <xdr:col>26</xdr:col>
      <xdr:colOff>457200</xdr:colOff>
      <xdr:row>38</xdr:row>
      <xdr:rowOff>38100</xdr:rowOff>
    </xdr:to>
    <xdr:graphicFrame macro="">
      <xdr:nvGraphicFramePr>
        <xdr:cNvPr id="18575610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23</xdr:col>
      <xdr:colOff>342900</xdr:colOff>
      <xdr:row>40</xdr:row>
      <xdr:rowOff>142875</xdr:rowOff>
    </xdr:from>
    <xdr:ext cx="184731" cy="264560"/>
    <xdr:sp macro="" textlink="">
      <xdr:nvSpPr>
        <xdr:cNvPr id="8" name="CuadroTexto 7"/>
        <xdr:cNvSpPr txBox="1"/>
      </xdr:nvSpPr>
      <xdr:spPr>
        <a:xfrm>
          <a:off x="31623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AR"/>
        </a:p>
      </xdr:txBody>
    </xdr:sp>
    <xdr:clientData/>
  </xdr:oneCellAnchor>
  <xdr:twoCellAnchor editAs="oneCell">
    <xdr:from>
      <xdr:col>27</xdr:col>
      <xdr:colOff>114300</xdr:colOff>
      <xdr:row>31</xdr:row>
      <xdr:rowOff>9525</xdr:rowOff>
    </xdr:from>
    <xdr:to>
      <xdr:col>33</xdr:col>
      <xdr:colOff>66675</xdr:colOff>
      <xdr:row>38</xdr:row>
      <xdr:rowOff>28575</xdr:rowOff>
    </xdr:to>
    <xdr:graphicFrame macro="">
      <xdr:nvGraphicFramePr>
        <xdr:cNvPr id="18575612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11</xdr:row>
      <xdr:rowOff>19050</xdr:rowOff>
    </xdr:from>
    <xdr:to>
      <xdr:col>33</xdr:col>
      <xdr:colOff>76200</xdr:colOff>
      <xdr:row>29</xdr:row>
      <xdr:rowOff>19050</xdr:rowOff>
    </xdr:to>
    <xdr:graphicFrame macro="">
      <xdr:nvGraphicFramePr>
        <xdr:cNvPr id="1921234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161925</xdr:colOff>
      <xdr:row>29</xdr:row>
      <xdr:rowOff>123825</xdr:rowOff>
    </xdr:from>
    <xdr:to>
      <xdr:col>20</xdr:col>
      <xdr:colOff>409575</xdr:colOff>
      <xdr:row>38</xdr:row>
      <xdr:rowOff>85725</xdr:rowOff>
    </xdr:to>
    <xdr:graphicFrame macro="">
      <xdr:nvGraphicFramePr>
        <xdr:cNvPr id="19212346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20</xdr:col>
      <xdr:colOff>466725</xdr:colOff>
      <xdr:row>29</xdr:row>
      <xdr:rowOff>123825</xdr:rowOff>
    </xdr:from>
    <xdr:to>
      <xdr:col>28</xdr:col>
      <xdr:colOff>200025</xdr:colOff>
      <xdr:row>38</xdr:row>
      <xdr:rowOff>85725</xdr:rowOff>
    </xdr:to>
    <xdr:graphicFrame macro="">
      <xdr:nvGraphicFramePr>
        <xdr:cNvPr id="19212347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123825</xdr:colOff>
      <xdr:row>29</xdr:row>
      <xdr:rowOff>123825</xdr:rowOff>
    </xdr:from>
    <xdr:to>
      <xdr:col>6</xdr:col>
      <xdr:colOff>28575</xdr:colOff>
      <xdr:row>38</xdr:row>
      <xdr:rowOff>85725</xdr:rowOff>
    </xdr:to>
    <xdr:graphicFrame macro="">
      <xdr:nvGraphicFramePr>
        <xdr:cNvPr id="19212348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95250</xdr:colOff>
      <xdr:row>29</xdr:row>
      <xdr:rowOff>114300</xdr:rowOff>
    </xdr:from>
    <xdr:to>
      <xdr:col>13</xdr:col>
      <xdr:colOff>114300</xdr:colOff>
      <xdr:row>38</xdr:row>
      <xdr:rowOff>76200</xdr:rowOff>
    </xdr:to>
    <xdr:graphicFrame macro="">
      <xdr:nvGraphicFramePr>
        <xdr:cNvPr id="19212349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9</xdr:row>
      <xdr:rowOff>85725</xdr:rowOff>
    </xdr:from>
    <xdr:to>
      <xdr:col>32</xdr:col>
      <xdr:colOff>209550</xdr:colOff>
      <xdr:row>27</xdr:row>
      <xdr:rowOff>85725</xdr:rowOff>
    </xdr:to>
    <xdr:graphicFrame macro="">
      <xdr:nvGraphicFramePr>
        <xdr:cNvPr id="1615101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409575</xdr:colOff>
      <xdr:row>27</xdr:row>
      <xdr:rowOff>180975</xdr:rowOff>
    </xdr:from>
    <xdr:to>
      <xdr:col>13</xdr:col>
      <xdr:colOff>190500</xdr:colOff>
      <xdr:row>36</xdr:row>
      <xdr:rowOff>142875</xdr:rowOff>
    </xdr:to>
    <xdr:graphicFrame macro="">
      <xdr:nvGraphicFramePr>
        <xdr:cNvPr id="16151016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266700</xdr:colOff>
      <xdr:row>27</xdr:row>
      <xdr:rowOff>180975</xdr:rowOff>
    </xdr:from>
    <xdr:to>
      <xdr:col>20</xdr:col>
      <xdr:colOff>57150</xdr:colOff>
      <xdr:row>36</xdr:row>
      <xdr:rowOff>142875</xdr:rowOff>
    </xdr:to>
    <xdr:graphicFrame macro="">
      <xdr:nvGraphicFramePr>
        <xdr:cNvPr id="16151017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76200</xdr:colOff>
      <xdr:row>28</xdr:row>
      <xdr:rowOff>19050</xdr:rowOff>
    </xdr:from>
    <xdr:to>
      <xdr:col>6</xdr:col>
      <xdr:colOff>314325</xdr:colOff>
      <xdr:row>36</xdr:row>
      <xdr:rowOff>171450</xdr:rowOff>
    </xdr:to>
    <xdr:graphicFrame macro="">
      <xdr:nvGraphicFramePr>
        <xdr:cNvPr id="16151018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6</xdr:row>
      <xdr:rowOff>85725</xdr:rowOff>
    </xdr:from>
    <xdr:to>
      <xdr:col>35</xdr:col>
      <xdr:colOff>133350</xdr:colOff>
      <xdr:row>24</xdr:row>
      <xdr:rowOff>85725</xdr:rowOff>
    </xdr:to>
    <xdr:graphicFrame macro="">
      <xdr:nvGraphicFramePr>
        <xdr:cNvPr id="1626545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25</xdr:row>
      <xdr:rowOff>19050</xdr:rowOff>
    </xdr:from>
    <xdr:to>
      <xdr:col>13</xdr:col>
      <xdr:colOff>304800</xdr:colOff>
      <xdr:row>34</xdr:row>
      <xdr:rowOff>0</xdr:rowOff>
    </xdr:to>
    <xdr:graphicFrame macro="">
      <xdr:nvGraphicFramePr>
        <xdr:cNvPr id="16265453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7</xdr:row>
      <xdr:rowOff>104775</xdr:rowOff>
    </xdr:from>
    <xdr:to>
      <xdr:col>32</xdr:col>
      <xdr:colOff>0</xdr:colOff>
      <xdr:row>25</xdr:row>
      <xdr:rowOff>104775</xdr:rowOff>
    </xdr:to>
    <xdr:graphicFrame macro="">
      <xdr:nvGraphicFramePr>
        <xdr:cNvPr id="1063622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26</xdr:row>
      <xdr:rowOff>47625</xdr:rowOff>
    </xdr:from>
    <xdr:to>
      <xdr:col>10</xdr:col>
      <xdr:colOff>295275</xdr:colOff>
      <xdr:row>35</xdr:row>
      <xdr:rowOff>28575</xdr:rowOff>
    </xdr:to>
    <xdr:graphicFrame macro="">
      <xdr:nvGraphicFramePr>
        <xdr:cNvPr id="10636228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133350</xdr:colOff>
      <xdr:row>26</xdr:row>
      <xdr:rowOff>66675</xdr:rowOff>
    </xdr:from>
    <xdr:to>
      <xdr:col>20</xdr:col>
      <xdr:colOff>361950</xdr:colOff>
      <xdr:row>35</xdr:row>
      <xdr:rowOff>47625</xdr:rowOff>
    </xdr:to>
    <xdr:graphicFrame macro="">
      <xdr:nvGraphicFramePr>
        <xdr:cNvPr id="10636229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</xdr:row>
      <xdr:rowOff>85725</xdr:rowOff>
    </xdr:from>
    <xdr:to>
      <xdr:col>32</xdr:col>
      <xdr:colOff>257175</xdr:colOff>
      <xdr:row>24</xdr:row>
      <xdr:rowOff>85725</xdr:rowOff>
    </xdr:to>
    <xdr:graphicFrame macro="">
      <xdr:nvGraphicFramePr>
        <xdr:cNvPr id="1693612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25</xdr:row>
      <xdr:rowOff>38100</xdr:rowOff>
    </xdr:from>
    <xdr:to>
      <xdr:col>16</xdr:col>
      <xdr:colOff>133350</xdr:colOff>
      <xdr:row>34</xdr:row>
      <xdr:rowOff>19050</xdr:rowOff>
    </xdr:to>
    <xdr:graphicFrame macro="">
      <xdr:nvGraphicFramePr>
        <xdr:cNvPr id="1693612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N42"/>
  <sheetViews>
    <sheetView tabSelected="1" zoomScaleNormal="100" workbookViewId="0"/>
  </sheetViews>
  <sheetFormatPr baseColWidth="10" defaultRowHeight="15" x14ac:dyDescent="0.25"/>
  <cols>
    <col min="1" max="1" width="15.5703125" customWidth="1"/>
    <col min="2" max="9" width="8" bestFit="1" customWidth="1"/>
    <col min="10" max="31" width="9.5703125" bestFit="1" customWidth="1"/>
    <col min="32" max="33" width="10.7109375" customWidth="1"/>
    <col min="34" max="38" width="10.28515625" customWidth="1"/>
    <col min="39" max="39" width="12.42578125" customWidth="1"/>
  </cols>
  <sheetData>
    <row r="1" spans="1:40" ht="37.5" customHeight="1" x14ac:dyDescent="0.25"/>
    <row r="4" spans="1:40" ht="15.75" thickBot="1" x14ac:dyDescent="0.3"/>
    <row r="5" spans="1:40" ht="18" thickBot="1" x14ac:dyDescent="0.3">
      <c r="A5" s="121" t="s">
        <v>23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3"/>
    </row>
    <row r="6" spans="1:40" ht="15.75" thickBot="1" x14ac:dyDescent="0.3">
      <c r="A6" s="63"/>
      <c r="B6" s="57">
        <v>1989</v>
      </c>
      <c r="C6" s="57">
        <v>1990</v>
      </c>
      <c r="D6" s="57">
        <v>1991</v>
      </c>
      <c r="E6" s="57">
        <v>1992</v>
      </c>
      <c r="F6" s="57">
        <v>1993</v>
      </c>
      <c r="G6" s="57">
        <v>1994</v>
      </c>
      <c r="H6" s="57">
        <v>1995</v>
      </c>
      <c r="I6" s="57">
        <v>1996</v>
      </c>
      <c r="J6" s="57">
        <v>1997</v>
      </c>
      <c r="K6" s="57">
        <v>1998</v>
      </c>
      <c r="L6" s="57">
        <v>1999</v>
      </c>
      <c r="M6" s="57">
        <v>2000</v>
      </c>
      <c r="N6" s="57">
        <v>2001</v>
      </c>
      <c r="O6" s="57">
        <v>2002</v>
      </c>
      <c r="P6" s="57">
        <v>2003</v>
      </c>
      <c r="Q6" s="57">
        <v>2004</v>
      </c>
      <c r="R6" s="57">
        <v>2005</v>
      </c>
      <c r="S6" s="57">
        <v>2006</v>
      </c>
      <c r="T6" s="57">
        <v>2007</v>
      </c>
      <c r="U6" s="57">
        <v>2008</v>
      </c>
      <c r="V6" s="57">
        <f>+U6+1</f>
        <v>2009</v>
      </c>
      <c r="W6" s="57">
        <f t="shared" ref="W6:AD6" si="0">+V6+1</f>
        <v>2010</v>
      </c>
      <c r="X6" s="57">
        <f t="shared" si="0"/>
        <v>2011</v>
      </c>
      <c r="Y6" s="57">
        <f t="shared" si="0"/>
        <v>2012</v>
      </c>
      <c r="Z6" s="57">
        <f t="shared" si="0"/>
        <v>2013</v>
      </c>
      <c r="AA6" s="57">
        <f t="shared" si="0"/>
        <v>2014</v>
      </c>
      <c r="AB6" s="57">
        <f t="shared" si="0"/>
        <v>2015</v>
      </c>
      <c r="AC6" s="57">
        <f t="shared" si="0"/>
        <v>2016</v>
      </c>
      <c r="AD6" s="57">
        <f t="shared" si="0"/>
        <v>2017</v>
      </c>
      <c r="AE6" s="57">
        <f t="shared" ref="AE6:AL6" si="1">+AD6+1</f>
        <v>2018</v>
      </c>
      <c r="AF6" s="57">
        <f t="shared" si="1"/>
        <v>2019</v>
      </c>
      <c r="AG6" s="57">
        <f t="shared" si="1"/>
        <v>2020</v>
      </c>
      <c r="AH6" s="57">
        <f t="shared" si="1"/>
        <v>2021</v>
      </c>
      <c r="AI6" s="57">
        <f t="shared" si="1"/>
        <v>2022</v>
      </c>
      <c r="AJ6" s="57">
        <f t="shared" si="1"/>
        <v>2023</v>
      </c>
      <c r="AK6" s="57">
        <f t="shared" si="1"/>
        <v>2024</v>
      </c>
      <c r="AL6" s="57">
        <f t="shared" si="1"/>
        <v>2025</v>
      </c>
      <c r="AM6" s="57" t="s">
        <v>0</v>
      </c>
    </row>
    <row r="7" spans="1:40" ht="15.75" thickBot="1" x14ac:dyDescent="0.3">
      <c r="A7" s="61" t="s">
        <v>1</v>
      </c>
      <c r="B7" s="60">
        <f>+EXPO!B12</f>
        <v>158754</v>
      </c>
      <c r="C7" s="56">
        <f>+EXPO!C12</f>
        <v>242479</v>
      </c>
      <c r="D7" s="56">
        <f>+EXPO!D12</f>
        <v>196274</v>
      </c>
      <c r="E7" s="56">
        <f>+EXPO!E12</f>
        <v>190170</v>
      </c>
      <c r="F7" s="56">
        <f>+EXPO!F12</f>
        <v>272955</v>
      </c>
      <c r="G7" s="56">
        <f>+EXPO!G12</f>
        <v>253126</v>
      </c>
      <c r="H7" s="56">
        <f>+EXPO!H12</f>
        <v>281821</v>
      </c>
      <c r="I7" s="56">
        <f>+EXPO!I12</f>
        <v>299549</v>
      </c>
      <c r="J7" s="56">
        <f>+EXPO!J12</f>
        <v>402547</v>
      </c>
      <c r="K7" s="56">
        <f>+EXPO!K12</f>
        <v>401336</v>
      </c>
      <c r="L7" s="56">
        <f>+EXPO!L12</f>
        <v>347730</v>
      </c>
      <c r="M7" s="56">
        <f>+EXPO!M12</f>
        <v>468934</v>
      </c>
      <c r="N7" s="56">
        <f>+EXPO!N12</f>
        <v>383833</v>
      </c>
      <c r="O7" s="56">
        <f>+EXPO!O12</f>
        <v>408910</v>
      </c>
      <c r="P7" s="56">
        <f>+EXPO!P12</f>
        <v>402267</v>
      </c>
      <c r="Q7" s="56">
        <f>+EXPO!Q12</f>
        <v>370218</v>
      </c>
      <c r="R7" s="56">
        <f>+EXPO!R12</f>
        <v>344018</v>
      </c>
      <c r="S7" s="56">
        <f>+EXPO!S12</f>
        <v>302876</v>
      </c>
      <c r="T7" s="56">
        <f>+EXPO!T12</f>
        <v>306178</v>
      </c>
      <c r="U7" s="56">
        <f>+EXPO!U12</f>
        <v>384639</v>
      </c>
      <c r="V7" s="56">
        <f>+EXPO!V12</f>
        <v>435736</v>
      </c>
      <c r="W7" s="56">
        <f>+EXPO!W12</f>
        <v>405913</v>
      </c>
      <c r="X7" s="56">
        <f>+EXPO!X12</f>
        <v>409150</v>
      </c>
      <c r="Y7" s="56">
        <f>+EXPO!Y12</f>
        <v>402015</v>
      </c>
      <c r="Z7" s="56">
        <f>+EXPO!Z12</f>
        <v>418258</v>
      </c>
      <c r="AA7" s="56">
        <f>+EXPO!AA12</f>
        <v>381042.29</v>
      </c>
      <c r="AB7" s="56">
        <f>+EXPO!AB12</f>
        <v>363141</v>
      </c>
      <c r="AC7" s="56">
        <f>+EXPO!AC12</f>
        <v>503166</v>
      </c>
      <c r="AD7" s="56">
        <f>+EXPO!AD12</f>
        <v>523889</v>
      </c>
      <c r="AE7" s="56">
        <f>+EXPO!AE12</f>
        <v>537626</v>
      </c>
      <c r="AF7" s="56">
        <f>+EXPO!AF12</f>
        <v>514476</v>
      </c>
      <c r="AG7" s="56">
        <v>411106</v>
      </c>
      <c r="AH7" s="90">
        <v>335660</v>
      </c>
      <c r="AI7" s="56">
        <v>321677</v>
      </c>
      <c r="AJ7" s="40">
        <v>489329</v>
      </c>
      <c r="AK7" s="78">
        <v>516731</v>
      </c>
      <c r="AL7" s="40">
        <v>527888</v>
      </c>
      <c r="AM7" s="79">
        <f>SUM(B7:AL7)</f>
        <v>13915417.289999999</v>
      </c>
    </row>
    <row r="8" spans="1:40" ht="15.75" thickBot="1" x14ac:dyDescent="0.3">
      <c r="A8" s="61" t="s">
        <v>2</v>
      </c>
      <c r="B8" s="49">
        <f>+IMPO!B10</f>
        <v>353846</v>
      </c>
      <c r="C8" s="40">
        <f>+IMPO!C10</f>
        <v>344387</v>
      </c>
      <c r="D8" s="40">
        <f>+IMPO!D10</f>
        <v>357101</v>
      </c>
      <c r="E8" s="40">
        <f>+IMPO!E10</f>
        <v>286987</v>
      </c>
      <c r="F8" s="40">
        <f>+IMPO!F10</f>
        <v>337852</v>
      </c>
      <c r="G8" s="40">
        <f>+IMPO!G10</f>
        <v>373356</v>
      </c>
      <c r="H8" s="40">
        <f>+IMPO!H10</f>
        <v>379434</v>
      </c>
      <c r="I8" s="40">
        <f>+IMPO!I10</f>
        <v>419260</v>
      </c>
      <c r="J8" s="40">
        <f>+IMPO!J10</f>
        <v>404564</v>
      </c>
      <c r="K8" s="40">
        <f>+IMPO!K10</f>
        <v>430182</v>
      </c>
      <c r="L8" s="40">
        <f>+IMPO!L10</f>
        <v>453237</v>
      </c>
      <c r="M8" s="40">
        <f>+IMPO!M10</f>
        <v>495742</v>
      </c>
      <c r="N8" s="40">
        <f>+IMPO!N10</f>
        <v>501683</v>
      </c>
      <c r="O8" s="40">
        <f>+IMPO!O10</f>
        <v>544991</v>
      </c>
      <c r="P8" s="40">
        <f>+IMPO!P10</f>
        <v>576946</v>
      </c>
      <c r="Q8" s="40">
        <f>+IMPO!Q10</f>
        <v>601001</v>
      </c>
      <c r="R8" s="40">
        <f>+IMPO!R10</f>
        <v>546821</v>
      </c>
      <c r="S8" s="40">
        <f>+IMPO!S10</f>
        <v>605028</v>
      </c>
      <c r="T8" s="40">
        <f>+IMPO!T10</f>
        <v>588343</v>
      </c>
      <c r="U8" s="40">
        <f>+IMPO!U10</f>
        <v>863445</v>
      </c>
      <c r="V8" s="40">
        <f>+IMPO!V10</f>
        <v>770566</v>
      </c>
      <c r="W8" s="40">
        <f>+IMPO!W10</f>
        <v>861904</v>
      </c>
      <c r="X8" s="40">
        <f>+IMPO!X10</f>
        <v>875804</v>
      </c>
      <c r="Y8" s="40">
        <f>+IMPO!Y10</f>
        <v>860150</v>
      </c>
      <c r="Z8" s="40">
        <f>+IMPO!Z10</f>
        <v>908133.20400000003</v>
      </c>
      <c r="AA8" s="40">
        <f>+IMPO!AA10</f>
        <v>950372</v>
      </c>
      <c r="AB8" s="40">
        <f>+IMPO!AB10</f>
        <v>898548</v>
      </c>
      <c r="AC8" s="40">
        <f>+IMPO!AC10</f>
        <v>896617</v>
      </c>
      <c r="AD8" s="40">
        <f>+IMPO!AD10</f>
        <v>850325</v>
      </c>
      <c r="AE8" s="40">
        <f>+IMPO!AE10</f>
        <v>972270</v>
      </c>
      <c r="AF8" s="40">
        <f>+IMPO!AF10</f>
        <v>1031320</v>
      </c>
      <c r="AG8" s="40">
        <v>628832</v>
      </c>
      <c r="AH8" s="78">
        <v>697997</v>
      </c>
      <c r="AI8" s="40">
        <v>853439</v>
      </c>
      <c r="AJ8" s="40">
        <v>829281</v>
      </c>
      <c r="AK8" s="78">
        <v>834100</v>
      </c>
      <c r="AL8" s="40">
        <v>890183</v>
      </c>
      <c r="AM8" s="79">
        <f>SUM(B8:AL8)</f>
        <v>24074047.204</v>
      </c>
    </row>
    <row r="9" spans="1:40" ht="15.75" thickBot="1" x14ac:dyDescent="0.3">
      <c r="A9" s="61" t="s">
        <v>25</v>
      </c>
      <c r="B9" s="49">
        <f>+REMOV!B9</f>
        <v>87329</v>
      </c>
      <c r="C9" s="40">
        <f>+REMOV!C9</f>
        <v>86286</v>
      </c>
      <c r="D9" s="40">
        <f>+REMOV!D9</f>
        <v>80082</v>
      </c>
      <c r="E9" s="40">
        <f>+REMOV!E9</f>
        <v>106143</v>
      </c>
      <c r="F9" s="40">
        <f>+REMOV!F9</f>
        <v>164823</v>
      </c>
      <c r="G9" s="40">
        <f>+REMOV!G9</f>
        <v>119058</v>
      </c>
      <c r="H9" s="40">
        <f>+REMOV!H9</f>
        <v>152943</v>
      </c>
      <c r="I9" s="40">
        <f>+REMOV!I9</f>
        <v>178099</v>
      </c>
      <c r="J9" s="40">
        <f>+REMOV!J9</f>
        <v>211796</v>
      </c>
      <c r="K9" s="40">
        <f>+REMOV!K9</f>
        <v>199342</v>
      </c>
      <c r="L9" s="40">
        <f>+REMOV!L9</f>
        <v>272578</v>
      </c>
      <c r="M9" s="40">
        <f>+REMOV!M9</f>
        <v>280944</v>
      </c>
      <c r="N9" s="40">
        <f>+REMOV!N9</f>
        <v>186849</v>
      </c>
      <c r="O9" s="40">
        <f>+REMOV!O9</f>
        <v>248204</v>
      </c>
      <c r="P9" s="40">
        <f>+REMOV!P9</f>
        <v>188363</v>
      </c>
      <c r="Q9" s="40">
        <f>+REMOV!Q9</f>
        <v>214309</v>
      </c>
      <c r="R9" s="40">
        <f>+REMOV!R9</f>
        <v>191512</v>
      </c>
      <c r="S9" s="40">
        <f>+REMOV!S9</f>
        <v>283995</v>
      </c>
      <c r="T9" s="40">
        <f>+REMOV!T9</f>
        <v>240144</v>
      </c>
      <c r="U9" s="40">
        <f>+REMOV!U9</f>
        <v>267947</v>
      </c>
      <c r="V9" s="40">
        <f>+REMOV!V9</f>
        <v>226339</v>
      </c>
      <c r="W9" s="40">
        <f>+REMOV!W9</f>
        <v>195074</v>
      </c>
      <c r="X9" s="40">
        <f>+REMOV!X9</f>
        <v>262106</v>
      </c>
      <c r="Y9" s="40">
        <f>+REMOV!Y9</f>
        <v>235336</v>
      </c>
      <c r="Z9" s="40">
        <f>+REMOV!Z9</f>
        <v>236790</v>
      </c>
      <c r="AA9" s="40">
        <f>+REMOV!AA9</f>
        <v>274013.82</v>
      </c>
      <c r="AB9" s="40">
        <f>+REMOV!AB9</f>
        <v>238698</v>
      </c>
      <c r="AC9" s="40">
        <f>+REMOV!AC9</f>
        <v>255181</v>
      </c>
      <c r="AD9" s="40">
        <f>+REMOV!AD9</f>
        <v>291041</v>
      </c>
      <c r="AE9" s="40">
        <f>+REMOV!AE9</f>
        <v>290159</v>
      </c>
      <c r="AF9" s="40">
        <f>+REMOV!AF9</f>
        <v>278764</v>
      </c>
      <c r="AG9" s="40">
        <v>223551</v>
      </c>
      <c r="AH9" s="78">
        <v>272201</v>
      </c>
      <c r="AI9" s="40">
        <v>297584</v>
      </c>
      <c r="AJ9" s="40">
        <v>269900</v>
      </c>
      <c r="AK9" s="78">
        <v>293520</v>
      </c>
      <c r="AL9" s="40">
        <v>339390</v>
      </c>
      <c r="AM9" s="79">
        <f>SUM(B9:AL9)</f>
        <v>8240393.8200000003</v>
      </c>
    </row>
    <row r="10" spans="1:40" ht="15.75" thickBot="1" x14ac:dyDescent="0.3">
      <c r="A10" s="61" t="s">
        <v>24</v>
      </c>
      <c r="B10" s="62">
        <f>+CONS__BUQUE!C6</f>
        <v>21040</v>
      </c>
      <c r="C10" s="42">
        <f>+CONS__BUQUE!D6</f>
        <v>20863</v>
      </c>
      <c r="D10" s="42">
        <f>+CONS__BUQUE!E6</f>
        <v>26312</v>
      </c>
      <c r="E10" s="42">
        <f>+CONS__BUQUE!F6</f>
        <v>29634</v>
      </c>
      <c r="F10" s="42">
        <f>+CONS__BUQUE!G6</f>
        <v>28561</v>
      </c>
      <c r="G10" s="42">
        <f>+CONS__BUQUE!H6</f>
        <v>31219</v>
      </c>
      <c r="H10" s="42">
        <f>+CONS__BUQUE!I6</f>
        <v>35215</v>
      </c>
      <c r="I10" s="42">
        <f>+CONS__BUQUE!J6</f>
        <v>31615</v>
      </c>
      <c r="J10" s="42">
        <f>+CONS__BUQUE!K6</f>
        <v>40471</v>
      </c>
      <c r="K10" s="42">
        <f>+CONS__BUQUE!L6</f>
        <v>29890</v>
      </c>
      <c r="L10" s="42">
        <f>+CONS__BUQUE!M6</f>
        <v>33832</v>
      </c>
      <c r="M10" s="42">
        <f>+CONS__BUQUE!N6</f>
        <v>43207</v>
      </c>
      <c r="N10" s="42">
        <f>+CONS__BUQUE!O6</f>
        <v>65198</v>
      </c>
      <c r="O10" s="42">
        <f>+CONS__BUQUE!P6</f>
        <v>47652</v>
      </c>
      <c r="P10" s="42">
        <f>+CONS__BUQUE!Q6</f>
        <v>40136</v>
      </c>
      <c r="Q10" s="42">
        <f>+CONS__BUQUE!R6</f>
        <v>40241</v>
      </c>
      <c r="R10" s="42">
        <f>+CONS__BUQUE!S6</f>
        <v>38065</v>
      </c>
      <c r="S10" s="42">
        <f>+CONS__BUQUE!T6</f>
        <v>39406</v>
      </c>
      <c r="T10" s="42">
        <f>+CONS__BUQUE!U6</f>
        <v>42954</v>
      </c>
      <c r="U10" s="42">
        <f>+CONS__BUQUE!V6</f>
        <v>41701</v>
      </c>
      <c r="V10" s="42">
        <f>+CONS__BUQUE!W6</f>
        <v>32832</v>
      </c>
      <c r="W10" s="42">
        <f>+CONS__BUQUE!X6</f>
        <v>30829</v>
      </c>
      <c r="X10" s="42">
        <f>+CONS__BUQUE!Y6</f>
        <v>31343</v>
      </c>
      <c r="Y10" s="42">
        <f>+CONS__BUQUE!Z6</f>
        <v>23427</v>
      </c>
      <c r="Z10" s="42">
        <f>+CONS__BUQUE!AA6</f>
        <v>21586</v>
      </c>
      <c r="AA10" s="42">
        <f>+CONS__BUQUE!AB6</f>
        <v>16429</v>
      </c>
      <c r="AB10" s="42">
        <f>+CONS__BUQUE!AC6</f>
        <v>17106</v>
      </c>
      <c r="AC10" s="42">
        <f>+CONS__BUQUE!AD6</f>
        <v>20643</v>
      </c>
      <c r="AD10" s="42">
        <f>+CONS__BUQUE!AE6</f>
        <v>26818</v>
      </c>
      <c r="AE10" s="42">
        <f>+CONS__BUQUE!AF6</f>
        <v>25949</v>
      </c>
      <c r="AF10" s="42">
        <f>+CONS__BUQUE!AG6</f>
        <v>32681</v>
      </c>
      <c r="AG10" s="42">
        <v>30495</v>
      </c>
      <c r="AH10" s="80">
        <v>40072</v>
      </c>
      <c r="AI10" s="42">
        <v>34013</v>
      </c>
      <c r="AJ10" s="42">
        <v>34851</v>
      </c>
      <c r="AK10" s="80">
        <v>40209</v>
      </c>
      <c r="AL10" s="42">
        <v>30558</v>
      </c>
      <c r="AM10" s="79">
        <f>SUM(B10:AL10)</f>
        <v>1217053</v>
      </c>
      <c r="AN10" s="1"/>
    </row>
    <row r="11" spans="1:40" ht="15.75" thickBot="1" x14ac:dyDescent="0.3">
      <c r="A11" s="57" t="s">
        <v>0</v>
      </c>
      <c r="B11" s="45">
        <f>SUM(B7:B10)</f>
        <v>620969</v>
      </c>
      <c r="C11" s="45">
        <f t="shared" ref="C11:T11" si="2">SUM(C7:C10)</f>
        <v>694015</v>
      </c>
      <c r="D11" s="45">
        <f t="shared" si="2"/>
        <v>659769</v>
      </c>
      <c r="E11" s="45">
        <f t="shared" si="2"/>
        <v>612934</v>
      </c>
      <c r="F11" s="45">
        <f t="shared" si="2"/>
        <v>804191</v>
      </c>
      <c r="G11" s="47">
        <f t="shared" si="2"/>
        <v>776759</v>
      </c>
      <c r="H11" s="48">
        <f t="shared" si="2"/>
        <v>849413</v>
      </c>
      <c r="I11" s="48">
        <f t="shared" si="2"/>
        <v>928523</v>
      </c>
      <c r="J11" s="48">
        <f t="shared" si="2"/>
        <v>1059378</v>
      </c>
      <c r="K11" s="48">
        <f t="shared" si="2"/>
        <v>1060750</v>
      </c>
      <c r="L11" s="48">
        <f t="shared" si="2"/>
        <v>1107377</v>
      </c>
      <c r="M11" s="48">
        <f t="shared" si="2"/>
        <v>1288827</v>
      </c>
      <c r="N11" s="45">
        <f t="shared" si="2"/>
        <v>1137563</v>
      </c>
      <c r="O11" s="45">
        <f t="shared" si="2"/>
        <v>1249757</v>
      </c>
      <c r="P11" s="45">
        <f t="shared" si="2"/>
        <v>1207712</v>
      </c>
      <c r="Q11" s="45">
        <f t="shared" si="2"/>
        <v>1225769</v>
      </c>
      <c r="R11" s="45">
        <f t="shared" si="2"/>
        <v>1120416</v>
      </c>
      <c r="S11" s="45">
        <f t="shared" si="2"/>
        <v>1231305</v>
      </c>
      <c r="T11" s="45">
        <f t="shared" si="2"/>
        <v>1177619</v>
      </c>
      <c r="U11" s="43">
        <f>SUM(U7:U10)</f>
        <v>1557732</v>
      </c>
      <c r="V11" s="43">
        <f t="shared" ref="V11:AL11" si="3">SUM(V7:V10)</f>
        <v>1465473</v>
      </c>
      <c r="W11" s="43">
        <f t="shared" si="3"/>
        <v>1493720</v>
      </c>
      <c r="X11" s="43">
        <f t="shared" si="3"/>
        <v>1578403</v>
      </c>
      <c r="Y11" s="43">
        <f t="shared" si="3"/>
        <v>1520928</v>
      </c>
      <c r="Z11" s="43">
        <f t="shared" si="3"/>
        <v>1584767.2039999999</v>
      </c>
      <c r="AA11" s="43">
        <f t="shared" si="3"/>
        <v>1621857.11</v>
      </c>
      <c r="AB11" s="43">
        <f t="shared" si="3"/>
        <v>1517493</v>
      </c>
      <c r="AC11" s="43">
        <f t="shared" si="3"/>
        <v>1675607</v>
      </c>
      <c r="AD11" s="43">
        <f t="shared" si="3"/>
        <v>1692073</v>
      </c>
      <c r="AE11" s="43">
        <f t="shared" si="3"/>
        <v>1826004</v>
      </c>
      <c r="AF11" s="43">
        <f t="shared" si="3"/>
        <v>1857241</v>
      </c>
      <c r="AG11" s="43">
        <f t="shared" si="3"/>
        <v>1293984</v>
      </c>
      <c r="AH11" s="43">
        <f t="shared" si="3"/>
        <v>1345930</v>
      </c>
      <c r="AI11" s="43">
        <f t="shared" si="3"/>
        <v>1506713</v>
      </c>
      <c r="AJ11" s="43">
        <f t="shared" si="3"/>
        <v>1623361</v>
      </c>
      <c r="AK11" s="43">
        <f t="shared" si="3"/>
        <v>1684560</v>
      </c>
      <c r="AL11" s="43">
        <f t="shared" si="3"/>
        <v>1788019</v>
      </c>
      <c r="AM11" s="79">
        <f>SUM(B11:AL11)</f>
        <v>47446911.313999996</v>
      </c>
      <c r="AN11" s="1"/>
    </row>
    <row r="12" spans="1:40" x14ac:dyDescent="0.25">
      <c r="I12" s="41"/>
      <c r="J12" s="41"/>
    </row>
    <row r="16" spans="1:40" x14ac:dyDescent="0.25">
      <c r="AI16" t="s">
        <v>27</v>
      </c>
    </row>
    <row r="41" spans="34:38" x14ac:dyDescent="0.25">
      <c r="AH41" s="1"/>
      <c r="AI41" s="1"/>
      <c r="AJ41" s="1"/>
      <c r="AK41" s="1"/>
      <c r="AL41" s="1"/>
    </row>
    <row r="42" spans="34:38" ht="28.5" customHeight="1" x14ac:dyDescent="0.25"/>
  </sheetData>
  <mergeCells count="1">
    <mergeCell ref="A5:AM5"/>
  </mergeCells>
  <phoneticPr fontId="7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AR42"/>
  <sheetViews>
    <sheetView zoomScaleNormal="100" workbookViewId="0">
      <selection activeCell="AL6" sqref="AL6"/>
    </sheetView>
  </sheetViews>
  <sheetFormatPr baseColWidth="10" defaultRowHeight="15" x14ac:dyDescent="0.25"/>
  <cols>
    <col min="1" max="1" width="15.5703125" customWidth="1"/>
    <col min="2" max="5" width="7.5703125" bestFit="1" customWidth="1"/>
    <col min="6" max="6" width="7.7109375" bestFit="1" customWidth="1"/>
    <col min="7" max="7" width="7.5703125" bestFit="1" customWidth="1"/>
    <col min="8" max="11" width="7.7109375" bestFit="1" customWidth="1"/>
    <col min="12" max="31" width="7.5703125" bestFit="1" customWidth="1"/>
    <col min="32" max="34" width="7.5703125" customWidth="1"/>
    <col min="35" max="38" width="9.42578125" customWidth="1"/>
    <col min="39" max="39" width="10.140625" bestFit="1" customWidth="1"/>
  </cols>
  <sheetData>
    <row r="1" spans="1:44" ht="37.5" customHeight="1" x14ac:dyDescent="0.25"/>
    <row r="3" spans="1:44" ht="15.75" thickBot="1" x14ac:dyDescent="0.3"/>
    <row r="4" spans="1:44" ht="19.5" thickBot="1" x14ac:dyDescent="0.35">
      <c r="A4" s="124" t="s">
        <v>20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</row>
    <row r="5" spans="1:44" ht="15.75" thickBot="1" x14ac:dyDescent="0.3">
      <c r="A5" s="72"/>
      <c r="B5" s="98">
        <v>1989</v>
      </c>
      <c r="C5" s="98">
        <v>1990</v>
      </c>
      <c r="D5" s="98">
        <v>1991</v>
      </c>
      <c r="E5" s="98">
        <v>1992</v>
      </c>
      <c r="F5" s="98">
        <v>1993</v>
      </c>
      <c r="G5" s="98">
        <v>1994</v>
      </c>
      <c r="H5" s="98">
        <v>1995</v>
      </c>
      <c r="I5" s="98">
        <v>1996</v>
      </c>
      <c r="J5" s="98">
        <v>1997</v>
      </c>
      <c r="K5" s="98">
        <v>1998</v>
      </c>
      <c r="L5" s="98">
        <v>1999</v>
      </c>
      <c r="M5" s="98">
        <v>2000</v>
      </c>
      <c r="N5" s="98">
        <v>2001</v>
      </c>
      <c r="O5" s="98">
        <v>2002</v>
      </c>
      <c r="P5" s="98">
        <v>2003</v>
      </c>
      <c r="Q5" s="98">
        <v>2004</v>
      </c>
      <c r="R5" s="98">
        <v>2005</v>
      </c>
      <c r="S5" s="98">
        <v>2006</v>
      </c>
      <c r="T5" s="98">
        <v>2007</v>
      </c>
      <c r="U5" s="73">
        <v>2008</v>
      </c>
      <c r="V5" s="73">
        <f>+U5+1</f>
        <v>2009</v>
      </c>
      <c r="W5" s="73">
        <f t="shared" ref="W5:AF5" si="0">+V5+1</f>
        <v>2010</v>
      </c>
      <c r="X5" s="73">
        <f t="shared" si="0"/>
        <v>2011</v>
      </c>
      <c r="Y5" s="73">
        <f t="shared" si="0"/>
        <v>2012</v>
      </c>
      <c r="Z5" s="73">
        <f t="shared" si="0"/>
        <v>2013</v>
      </c>
      <c r="AA5" s="73">
        <f t="shared" si="0"/>
        <v>2014</v>
      </c>
      <c r="AB5" s="73">
        <f t="shared" si="0"/>
        <v>2015</v>
      </c>
      <c r="AC5" s="73">
        <f t="shared" si="0"/>
        <v>2016</v>
      </c>
      <c r="AD5" s="73">
        <f t="shared" si="0"/>
        <v>2017</v>
      </c>
      <c r="AE5" s="73">
        <f t="shared" si="0"/>
        <v>2018</v>
      </c>
      <c r="AF5" s="73">
        <f t="shared" si="0"/>
        <v>2019</v>
      </c>
      <c r="AG5" s="73">
        <f t="shared" ref="AG5:AL5" si="1">+AF5+1</f>
        <v>2020</v>
      </c>
      <c r="AH5" s="73">
        <f t="shared" si="1"/>
        <v>2021</v>
      </c>
      <c r="AI5" s="73">
        <f t="shared" si="1"/>
        <v>2022</v>
      </c>
      <c r="AJ5" s="94">
        <f t="shared" si="1"/>
        <v>2023</v>
      </c>
      <c r="AK5" s="73">
        <f t="shared" si="1"/>
        <v>2024</v>
      </c>
      <c r="AL5" s="73">
        <f t="shared" si="1"/>
        <v>2025</v>
      </c>
      <c r="AM5" s="73" t="s">
        <v>0</v>
      </c>
    </row>
    <row r="6" spans="1:44" ht="13.5" customHeight="1" thickBot="1" x14ac:dyDescent="0.3">
      <c r="A6" s="95" t="s">
        <v>3</v>
      </c>
      <c r="B6" s="101">
        <v>82874</v>
      </c>
      <c r="C6" s="102">
        <v>137667</v>
      </c>
      <c r="D6" s="102">
        <v>102423</v>
      </c>
      <c r="E6" s="102">
        <v>77363</v>
      </c>
      <c r="F6" s="102">
        <v>95839</v>
      </c>
      <c r="G6" s="102">
        <v>119110</v>
      </c>
      <c r="H6" s="102">
        <v>119384</v>
      </c>
      <c r="I6" s="102">
        <v>111260</v>
      </c>
      <c r="J6" s="102">
        <v>122396</v>
      </c>
      <c r="K6" s="102">
        <v>185520</v>
      </c>
      <c r="L6" s="102">
        <v>146269</v>
      </c>
      <c r="M6" s="102">
        <v>215538</v>
      </c>
      <c r="N6" s="102">
        <v>200060</v>
      </c>
      <c r="O6" s="102">
        <v>217724</v>
      </c>
      <c r="P6" s="102">
        <v>216901</v>
      </c>
      <c r="Q6" s="102">
        <v>191607</v>
      </c>
      <c r="R6" s="102">
        <v>176638</v>
      </c>
      <c r="S6" s="102">
        <v>132879</v>
      </c>
      <c r="T6" s="102">
        <v>172860</v>
      </c>
      <c r="U6" s="24">
        <v>255581</v>
      </c>
      <c r="V6" s="24">
        <v>307560</v>
      </c>
      <c r="W6" s="24">
        <v>295624</v>
      </c>
      <c r="X6" s="24">
        <v>285160</v>
      </c>
      <c r="Y6" s="24">
        <v>284480</v>
      </c>
      <c r="Z6" s="103">
        <v>300407</v>
      </c>
      <c r="AA6" s="5">
        <v>257452.68</v>
      </c>
      <c r="AB6" s="5">
        <v>244558</v>
      </c>
      <c r="AC6" s="5">
        <v>345907</v>
      </c>
      <c r="AD6" s="5">
        <v>361918</v>
      </c>
      <c r="AE6" s="5">
        <v>365093</v>
      </c>
      <c r="AF6" s="5">
        <v>362957</v>
      </c>
      <c r="AG6" s="5">
        <v>273376</v>
      </c>
      <c r="AH6" s="5">
        <v>192204</v>
      </c>
      <c r="AI6" s="5">
        <v>206495</v>
      </c>
      <c r="AJ6" s="5">
        <v>371355</v>
      </c>
      <c r="AK6" s="5">
        <v>367218</v>
      </c>
      <c r="AL6" s="12">
        <v>385032</v>
      </c>
      <c r="AM6" s="96">
        <f t="shared" ref="AM6:AM12" si="2">SUM(B6:AL6)</f>
        <v>8286689.6799999997</v>
      </c>
      <c r="AO6" s="39"/>
      <c r="AP6" s="39"/>
      <c r="AQ6" s="1"/>
      <c r="AR6" s="1"/>
    </row>
    <row r="7" spans="1:44" ht="13.5" customHeight="1" thickBot="1" x14ac:dyDescent="0.3">
      <c r="A7" s="95" t="s">
        <v>4</v>
      </c>
      <c r="B7" s="104">
        <v>23006</v>
      </c>
      <c r="C7" s="40">
        <v>36977</v>
      </c>
      <c r="D7" s="40">
        <v>45658</v>
      </c>
      <c r="E7" s="40">
        <v>51084</v>
      </c>
      <c r="F7" s="40">
        <v>117663</v>
      </c>
      <c r="G7" s="40">
        <v>75478</v>
      </c>
      <c r="H7" s="40">
        <v>102893</v>
      </c>
      <c r="I7" s="40">
        <v>117139</v>
      </c>
      <c r="J7" s="40">
        <v>208226</v>
      </c>
      <c r="K7" s="40">
        <v>155675</v>
      </c>
      <c r="L7" s="40">
        <v>160592</v>
      </c>
      <c r="M7" s="40">
        <v>171376</v>
      </c>
      <c r="N7" s="40">
        <v>121238</v>
      </c>
      <c r="O7" s="40">
        <v>124221</v>
      </c>
      <c r="P7" s="40">
        <v>110104</v>
      </c>
      <c r="Q7" s="40">
        <v>100427</v>
      </c>
      <c r="R7" s="40">
        <v>86153</v>
      </c>
      <c r="S7" s="40">
        <v>115565</v>
      </c>
      <c r="T7" s="40">
        <v>97677</v>
      </c>
      <c r="U7" s="11">
        <v>91836</v>
      </c>
      <c r="V7" s="11">
        <v>86996</v>
      </c>
      <c r="W7" s="11">
        <v>81614</v>
      </c>
      <c r="X7" s="11">
        <v>97324</v>
      </c>
      <c r="Y7" s="11">
        <v>98070</v>
      </c>
      <c r="Z7" s="100">
        <v>103671</v>
      </c>
      <c r="AA7" s="4">
        <v>114104.31</v>
      </c>
      <c r="AB7" s="4">
        <v>108238</v>
      </c>
      <c r="AC7" s="4">
        <v>124588</v>
      </c>
      <c r="AD7" s="4">
        <v>147004</v>
      </c>
      <c r="AE7" s="4">
        <v>156675</v>
      </c>
      <c r="AF7" s="4">
        <v>140791</v>
      </c>
      <c r="AG7" s="4">
        <v>130616</v>
      </c>
      <c r="AH7" s="4">
        <v>134460</v>
      </c>
      <c r="AI7" s="4">
        <v>109377</v>
      </c>
      <c r="AJ7" s="4">
        <v>111280</v>
      </c>
      <c r="AK7" s="4">
        <v>146644</v>
      </c>
      <c r="AL7" s="26">
        <v>134000</v>
      </c>
      <c r="AM7" s="3">
        <f t="shared" si="2"/>
        <v>4138440.31</v>
      </c>
    </row>
    <row r="8" spans="1:44" ht="13.5" customHeight="1" thickBot="1" x14ac:dyDescent="0.3">
      <c r="A8" s="95" t="s">
        <v>5</v>
      </c>
      <c r="B8" s="104">
        <v>0</v>
      </c>
      <c r="C8" s="40">
        <v>6700</v>
      </c>
      <c r="D8" s="40">
        <v>4637</v>
      </c>
      <c r="E8" s="40">
        <v>24033</v>
      </c>
      <c r="F8" s="40">
        <v>21768</v>
      </c>
      <c r="G8" s="40">
        <v>17768</v>
      </c>
      <c r="H8" s="40">
        <v>23090</v>
      </c>
      <c r="I8" s="40">
        <v>36390</v>
      </c>
      <c r="J8" s="40">
        <v>31077</v>
      </c>
      <c r="K8" s="40">
        <v>43001</v>
      </c>
      <c r="L8" s="40">
        <v>27664</v>
      </c>
      <c r="M8" s="40">
        <f>45535+8697</f>
        <v>54232</v>
      </c>
      <c r="N8" s="40">
        <v>52301</v>
      </c>
      <c r="O8" s="40">
        <v>53458</v>
      </c>
      <c r="P8" s="40">
        <v>65908</v>
      </c>
      <c r="Q8" s="40">
        <v>66973</v>
      </c>
      <c r="R8" s="40">
        <v>71634</v>
      </c>
      <c r="S8" s="40">
        <v>43156</v>
      </c>
      <c r="T8" s="40">
        <v>30325</v>
      </c>
      <c r="U8" s="11">
        <v>27510</v>
      </c>
      <c r="V8" s="11">
        <v>21615</v>
      </c>
      <c r="W8" s="11">
        <v>10176</v>
      </c>
      <c r="X8" s="11">
        <v>9790</v>
      </c>
      <c r="Y8" s="11">
        <v>7191</v>
      </c>
      <c r="Z8" s="100">
        <v>2046</v>
      </c>
      <c r="AA8" s="4">
        <v>1290.24</v>
      </c>
      <c r="AB8" s="4">
        <v>540</v>
      </c>
      <c r="AC8" s="4">
        <v>989</v>
      </c>
      <c r="AD8" s="4">
        <v>474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26">
        <v>0</v>
      </c>
      <c r="AM8" s="3">
        <f t="shared" si="2"/>
        <v>755736.24</v>
      </c>
    </row>
    <row r="9" spans="1:44" ht="13.5" customHeight="1" thickBot="1" x14ac:dyDescent="0.3">
      <c r="A9" s="95" t="s">
        <v>6</v>
      </c>
      <c r="B9" s="104">
        <v>40577</v>
      </c>
      <c r="C9" s="40">
        <v>48142</v>
      </c>
      <c r="D9" s="40">
        <v>28771</v>
      </c>
      <c r="E9" s="40">
        <v>23536</v>
      </c>
      <c r="F9" s="40">
        <v>35315</v>
      </c>
      <c r="G9" s="40">
        <v>36086</v>
      </c>
      <c r="H9" s="40">
        <v>31937</v>
      </c>
      <c r="I9" s="40">
        <v>29686</v>
      </c>
      <c r="J9" s="40">
        <v>35752</v>
      </c>
      <c r="K9" s="40">
        <v>10570</v>
      </c>
      <c r="L9" s="40">
        <v>7310</v>
      </c>
      <c r="M9" s="40">
        <v>13520</v>
      </c>
      <c r="N9" s="40">
        <v>4857</v>
      </c>
      <c r="O9" s="40">
        <v>4559</v>
      </c>
      <c r="P9" s="40">
        <v>3498</v>
      </c>
      <c r="Q9" s="40">
        <v>0</v>
      </c>
      <c r="R9" s="40">
        <v>0</v>
      </c>
      <c r="S9" s="40">
        <v>0</v>
      </c>
      <c r="T9" s="40">
        <v>0</v>
      </c>
      <c r="U9" s="11">
        <v>3654</v>
      </c>
      <c r="V9" s="11">
        <v>13187</v>
      </c>
      <c r="W9" s="11">
        <v>10923</v>
      </c>
      <c r="X9" s="11">
        <v>9331</v>
      </c>
      <c r="Y9" s="11">
        <v>8691</v>
      </c>
      <c r="Z9" s="100">
        <v>6451</v>
      </c>
      <c r="AA9" s="4">
        <v>6019.17</v>
      </c>
      <c r="AB9" s="4">
        <v>6014</v>
      </c>
      <c r="AC9" s="4">
        <v>27507</v>
      </c>
      <c r="AD9" s="4">
        <v>14298</v>
      </c>
      <c r="AE9" s="4">
        <v>15494</v>
      </c>
      <c r="AF9" s="4">
        <v>10567</v>
      </c>
      <c r="AG9" s="4">
        <v>6989</v>
      </c>
      <c r="AH9" s="4">
        <v>8702</v>
      </c>
      <c r="AI9" s="4">
        <v>5529</v>
      </c>
      <c r="AJ9" s="4">
        <v>3783</v>
      </c>
      <c r="AK9" s="4">
        <v>1902</v>
      </c>
      <c r="AL9" s="26">
        <v>3890</v>
      </c>
      <c r="AM9" s="3">
        <f t="shared" si="2"/>
        <v>517047.17</v>
      </c>
    </row>
    <row r="10" spans="1:44" ht="13.5" customHeight="1" thickBot="1" x14ac:dyDescent="0.3">
      <c r="A10" s="95" t="s">
        <v>16</v>
      </c>
      <c r="B10" s="104">
        <f>1296+892+1541</f>
        <v>3729</v>
      </c>
      <c r="C10" s="40">
        <f>265+579+733</f>
        <v>1577</v>
      </c>
      <c r="D10" s="40">
        <f>354+578+108</f>
        <v>1040</v>
      </c>
      <c r="E10" s="40">
        <f>1074+41+1022</f>
        <v>2137</v>
      </c>
      <c r="F10" s="40">
        <v>2275</v>
      </c>
      <c r="G10" s="40">
        <f>2308+463</f>
        <v>2771</v>
      </c>
      <c r="H10" s="40">
        <f>1471+1270+981</f>
        <v>3722</v>
      </c>
      <c r="I10" s="40">
        <f>2529+1086</f>
        <v>3615</v>
      </c>
      <c r="J10" s="40">
        <f>1794+9</f>
        <v>1803</v>
      </c>
      <c r="K10" s="40">
        <f>1658+401</f>
        <v>2059</v>
      </c>
      <c r="L10" s="40">
        <v>1659</v>
      </c>
      <c r="M10" s="40">
        <v>1323</v>
      </c>
      <c r="N10" s="40">
        <v>2742</v>
      </c>
      <c r="O10" s="40">
        <v>4161</v>
      </c>
      <c r="P10" s="40">
        <v>3875</v>
      </c>
      <c r="Q10" s="40">
        <v>5160</v>
      </c>
      <c r="R10" s="40">
        <f>2139+84</f>
        <v>2223</v>
      </c>
      <c r="S10" s="40">
        <v>4144</v>
      </c>
      <c r="T10" s="40">
        <v>20</v>
      </c>
      <c r="U10" s="11">
        <v>88</v>
      </c>
      <c r="V10" s="11">
        <v>0</v>
      </c>
      <c r="W10" s="11">
        <v>0</v>
      </c>
      <c r="X10" s="11">
        <v>0</v>
      </c>
      <c r="Y10" s="11">
        <v>0</v>
      </c>
      <c r="Z10" s="100">
        <v>2486</v>
      </c>
      <c r="AA10" s="36">
        <v>0</v>
      </c>
      <c r="AB10" s="36">
        <v>0</v>
      </c>
      <c r="AC10" s="36">
        <v>1853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7">
        <v>0</v>
      </c>
      <c r="AM10" s="3">
        <f t="shared" si="2"/>
        <v>54462</v>
      </c>
      <c r="AQ10" s="1"/>
    </row>
    <row r="11" spans="1:44" ht="13.5" customHeight="1" thickBot="1" x14ac:dyDescent="0.3">
      <c r="A11" s="95" t="s">
        <v>7</v>
      </c>
      <c r="B11" s="105">
        <v>8568</v>
      </c>
      <c r="C11" s="106">
        <v>11416</v>
      </c>
      <c r="D11" s="106">
        <v>13745</v>
      </c>
      <c r="E11" s="106">
        <v>12017</v>
      </c>
      <c r="F11" s="106">
        <v>95</v>
      </c>
      <c r="G11" s="106">
        <v>1913</v>
      </c>
      <c r="H11" s="106">
        <v>795</v>
      </c>
      <c r="I11" s="106">
        <v>1459</v>
      </c>
      <c r="J11" s="106">
        <v>3293</v>
      </c>
      <c r="K11" s="106">
        <v>4511</v>
      </c>
      <c r="L11" s="106">
        <v>4236</v>
      </c>
      <c r="M11" s="106">
        <v>12945</v>
      </c>
      <c r="N11" s="106">
        <v>2635</v>
      </c>
      <c r="O11" s="106">
        <v>4787</v>
      </c>
      <c r="P11" s="106">
        <v>1981</v>
      </c>
      <c r="Q11" s="106">
        <v>6051</v>
      </c>
      <c r="R11" s="106">
        <v>7370</v>
      </c>
      <c r="S11" s="106">
        <v>7132</v>
      </c>
      <c r="T11" s="106">
        <v>5296</v>
      </c>
      <c r="U11" s="28">
        <v>5970</v>
      </c>
      <c r="V11" s="28">
        <v>6378</v>
      </c>
      <c r="W11" s="28">
        <v>7576</v>
      </c>
      <c r="X11" s="28">
        <v>7545</v>
      </c>
      <c r="Y11" s="28">
        <v>3583</v>
      </c>
      <c r="Z11" s="107">
        <v>3197</v>
      </c>
      <c r="AA11" s="8">
        <v>2175.89</v>
      </c>
      <c r="AB11" s="8">
        <f>9805-6014</f>
        <v>3791</v>
      </c>
      <c r="AC11" s="8">
        <v>2322</v>
      </c>
      <c r="AD11" s="8">
        <v>195</v>
      </c>
      <c r="AE11" s="8">
        <v>364</v>
      </c>
      <c r="AF11" s="8">
        <v>161</v>
      </c>
      <c r="AG11" s="8">
        <v>125</v>
      </c>
      <c r="AH11" s="8">
        <v>294</v>
      </c>
      <c r="AI11" s="8">
        <v>276</v>
      </c>
      <c r="AJ11" s="8">
        <v>2911</v>
      </c>
      <c r="AK11" s="8">
        <v>967</v>
      </c>
      <c r="AL11" s="13">
        <v>4966</v>
      </c>
      <c r="AM11" s="97">
        <f t="shared" si="2"/>
        <v>163041.89000000001</v>
      </c>
      <c r="AN11" s="1"/>
    </row>
    <row r="12" spans="1:44" ht="13.5" customHeight="1" thickBot="1" x14ac:dyDescent="0.3">
      <c r="A12" s="57" t="s">
        <v>0</v>
      </c>
      <c r="B12" s="99">
        <f>SUM(B6:B11)</f>
        <v>158754</v>
      </c>
      <c r="C12" s="99">
        <f t="shared" ref="C12:T12" si="3">SUM(C6:C11)</f>
        <v>242479</v>
      </c>
      <c r="D12" s="99">
        <f t="shared" si="3"/>
        <v>196274</v>
      </c>
      <c r="E12" s="99">
        <f t="shared" si="3"/>
        <v>190170</v>
      </c>
      <c r="F12" s="99">
        <f t="shared" si="3"/>
        <v>272955</v>
      </c>
      <c r="G12" s="99">
        <f t="shared" si="3"/>
        <v>253126</v>
      </c>
      <c r="H12" s="99">
        <f t="shared" si="3"/>
        <v>281821</v>
      </c>
      <c r="I12" s="99">
        <f t="shared" si="3"/>
        <v>299549</v>
      </c>
      <c r="J12" s="99">
        <f t="shared" si="3"/>
        <v>402547</v>
      </c>
      <c r="K12" s="99">
        <f t="shared" si="3"/>
        <v>401336</v>
      </c>
      <c r="L12" s="99">
        <f t="shared" si="3"/>
        <v>347730</v>
      </c>
      <c r="M12" s="99">
        <f t="shared" si="3"/>
        <v>468934</v>
      </c>
      <c r="N12" s="99">
        <f t="shared" si="3"/>
        <v>383833</v>
      </c>
      <c r="O12" s="99">
        <f t="shared" si="3"/>
        <v>408910</v>
      </c>
      <c r="P12" s="99">
        <f t="shared" si="3"/>
        <v>402267</v>
      </c>
      <c r="Q12" s="99">
        <f t="shared" si="3"/>
        <v>370218</v>
      </c>
      <c r="R12" s="99">
        <f t="shared" si="3"/>
        <v>344018</v>
      </c>
      <c r="S12" s="99">
        <f t="shared" si="3"/>
        <v>302876</v>
      </c>
      <c r="T12" s="99">
        <f t="shared" si="3"/>
        <v>306178</v>
      </c>
      <c r="U12" s="44">
        <f t="shared" ref="U12:AC12" si="4">SUM(U6:U11)</f>
        <v>384639</v>
      </c>
      <c r="V12" s="19">
        <f t="shared" si="4"/>
        <v>435736</v>
      </c>
      <c r="W12" s="19">
        <f t="shared" si="4"/>
        <v>405913</v>
      </c>
      <c r="X12" s="19">
        <f t="shared" si="4"/>
        <v>409150</v>
      </c>
      <c r="Y12" s="19">
        <f t="shared" si="4"/>
        <v>402015</v>
      </c>
      <c r="Z12" s="19">
        <f t="shared" si="4"/>
        <v>418258</v>
      </c>
      <c r="AA12" s="19">
        <f t="shared" si="4"/>
        <v>381042.29</v>
      </c>
      <c r="AB12" s="19">
        <f t="shared" si="4"/>
        <v>363141</v>
      </c>
      <c r="AC12" s="20">
        <f t="shared" si="4"/>
        <v>503166</v>
      </c>
      <c r="AD12" s="21">
        <f t="shared" ref="AD12:AK12" si="5">SUM(AD6:AD11)</f>
        <v>523889</v>
      </c>
      <c r="AE12" s="76">
        <f t="shared" si="5"/>
        <v>537626</v>
      </c>
      <c r="AF12" s="76">
        <f t="shared" si="5"/>
        <v>514476</v>
      </c>
      <c r="AG12" s="76">
        <f t="shared" si="5"/>
        <v>411106</v>
      </c>
      <c r="AH12" s="76">
        <f t="shared" si="5"/>
        <v>335660</v>
      </c>
      <c r="AI12" s="21">
        <f t="shared" si="5"/>
        <v>321677</v>
      </c>
      <c r="AJ12" s="76">
        <f t="shared" si="5"/>
        <v>489329</v>
      </c>
      <c r="AK12" s="76">
        <f t="shared" si="5"/>
        <v>516731</v>
      </c>
      <c r="AL12" s="76">
        <f>SUM(AL6:AL11)</f>
        <v>527888</v>
      </c>
      <c r="AM12" s="79">
        <f t="shared" si="2"/>
        <v>13915417.289999999</v>
      </c>
    </row>
    <row r="13" spans="1:44" x14ac:dyDescent="0.25">
      <c r="AM13" s="1"/>
    </row>
    <row r="33" spans="27:41" x14ac:dyDescent="0.25">
      <c r="AA33" s="1"/>
    </row>
    <row r="35" spans="27:41" x14ac:dyDescent="0.25"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40" spans="27:41" x14ac:dyDescent="0.25">
      <c r="AF40" t="s">
        <v>29</v>
      </c>
    </row>
    <row r="42" spans="27:41" ht="28.5" customHeight="1" x14ac:dyDescent="0.25">
      <c r="AG42" t="s">
        <v>28</v>
      </c>
    </row>
  </sheetData>
  <mergeCells count="1">
    <mergeCell ref="A4:AM4"/>
  </mergeCells>
  <phoneticPr fontId="7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AR42"/>
  <sheetViews>
    <sheetView zoomScaleNormal="100" workbookViewId="0"/>
  </sheetViews>
  <sheetFormatPr baseColWidth="10" defaultRowHeight="15" x14ac:dyDescent="0.25"/>
  <cols>
    <col min="1" max="1" width="16.5703125" customWidth="1"/>
    <col min="2" max="31" width="7.5703125" bestFit="1" customWidth="1"/>
    <col min="32" max="32" width="9.140625" bestFit="1" customWidth="1"/>
    <col min="33" max="38" width="9.140625" customWidth="1"/>
    <col min="39" max="39" width="10.140625" bestFit="1" customWidth="1"/>
  </cols>
  <sheetData>
    <row r="1" spans="1:44" ht="37.5" customHeight="1" x14ac:dyDescent="0.25"/>
    <row r="3" spans="1:44" ht="15.75" thickBot="1" x14ac:dyDescent="0.3"/>
    <row r="4" spans="1:44" ht="19.5" thickBot="1" x14ac:dyDescent="0.35">
      <c r="A4" s="126" t="s">
        <v>19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</row>
    <row r="5" spans="1:44" ht="15.75" thickBot="1" x14ac:dyDescent="0.3">
      <c r="A5" s="71"/>
      <c r="B5" s="109">
        <v>1989</v>
      </c>
      <c r="C5" s="109">
        <v>1990</v>
      </c>
      <c r="D5" s="109">
        <v>1991</v>
      </c>
      <c r="E5" s="109">
        <v>1992</v>
      </c>
      <c r="F5" s="109">
        <v>1993</v>
      </c>
      <c r="G5" s="109">
        <v>1994</v>
      </c>
      <c r="H5" s="109">
        <v>1995</v>
      </c>
      <c r="I5" s="109">
        <v>1996</v>
      </c>
      <c r="J5" s="109">
        <v>1997</v>
      </c>
      <c r="K5" s="109">
        <v>1998</v>
      </c>
      <c r="L5" s="109">
        <v>1999</v>
      </c>
      <c r="M5" s="109">
        <v>2000</v>
      </c>
      <c r="N5" s="109">
        <v>2001</v>
      </c>
      <c r="O5" s="109">
        <v>2002</v>
      </c>
      <c r="P5" s="109">
        <v>2003</v>
      </c>
      <c r="Q5" s="109">
        <v>2004</v>
      </c>
      <c r="R5" s="109">
        <v>2005</v>
      </c>
      <c r="S5" s="109">
        <v>2006</v>
      </c>
      <c r="T5" s="109">
        <v>2007</v>
      </c>
      <c r="U5" s="77">
        <v>2008</v>
      </c>
      <c r="V5" s="77">
        <f>+U5+1</f>
        <v>2009</v>
      </c>
      <c r="W5" s="77">
        <f t="shared" ref="W5:AF5" si="0">+V5+1</f>
        <v>2010</v>
      </c>
      <c r="X5" s="77">
        <f t="shared" si="0"/>
        <v>2011</v>
      </c>
      <c r="Y5" s="77">
        <f t="shared" si="0"/>
        <v>2012</v>
      </c>
      <c r="Z5" s="77">
        <f t="shared" si="0"/>
        <v>2013</v>
      </c>
      <c r="AA5" s="77">
        <f t="shared" si="0"/>
        <v>2014</v>
      </c>
      <c r="AB5" s="77">
        <f t="shared" si="0"/>
        <v>2015</v>
      </c>
      <c r="AC5" s="77">
        <f t="shared" si="0"/>
        <v>2016</v>
      </c>
      <c r="AD5" s="77">
        <f t="shared" si="0"/>
        <v>2017</v>
      </c>
      <c r="AE5" s="77">
        <f t="shared" si="0"/>
        <v>2018</v>
      </c>
      <c r="AF5" s="77">
        <f t="shared" si="0"/>
        <v>2019</v>
      </c>
      <c r="AG5" s="77">
        <f t="shared" ref="AG5:AL5" si="1">+AF5+1</f>
        <v>2020</v>
      </c>
      <c r="AH5" s="77">
        <f t="shared" si="1"/>
        <v>2021</v>
      </c>
      <c r="AI5" s="77">
        <f t="shared" si="1"/>
        <v>2022</v>
      </c>
      <c r="AJ5" s="77">
        <f t="shared" si="1"/>
        <v>2023</v>
      </c>
      <c r="AK5" s="77">
        <f t="shared" si="1"/>
        <v>2024</v>
      </c>
      <c r="AL5" s="77">
        <f t="shared" si="1"/>
        <v>2025</v>
      </c>
      <c r="AM5" s="58" t="s">
        <v>0</v>
      </c>
    </row>
    <row r="6" spans="1:44" ht="15.75" thickBot="1" x14ac:dyDescent="0.3">
      <c r="A6" s="108" t="s">
        <v>8</v>
      </c>
      <c r="B6" s="101">
        <v>330465</v>
      </c>
      <c r="C6" s="102">
        <v>330000</v>
      </c>
      <c r="D6" s="102">
        <v>335704</v>
      </c>
      <c r="E6" s="102">
        <v>271883</v>
      </c>
      <c r="F6" s="102">
        <v>325601</v>
      </c>
      <c r="G6" s="102">
        <v>327654</v>
      </c>
      <c r="H6" s="102">
        <v>356153</v>
      </c>
      <c r="I6" s="102">
        <v>393146</v>
      </c>
      <c r="J6" s="102">
        <v>372581</v>
      </c>
      <c r="K6" s="102">
        <v>357904</v>
      </c>
      <c r="L6" s="102">
        <v>421871</v>
      </c>
      <c r="M6" s="102">
        <v>470710</v>
      </c>
      <c r="N6" s="102">
        <v>461631</v>
      </c>
      <c r="O6" s="102">
        <v>513008</v>
      </c>
      <c r="P6" s="102">
        <v>528174</v>
      </c>
      <c r="Q6" s="102">
        <v>555081</v>
      </c>
      <c r="R6" s="102">
        <v>496844</v>
      </c>
      <c r="S6" s="102">
        <v>518671</v>
      </c>
      <c r="T6" s="102">
        <v>527908</v>
      </c>
      <c r="U6" s="111">
        <v>800900</v>
      </c>
      <c r="V6" s="111">
        <v>725836</v>
      </c>
      <c r="W6" s="111">
        <v>822165</v>
      </c>
      <c r="X6" s="24">
        <v>804695</v>
      </c>
      <c r="Y6" s="24">
        <v>799637</v>
      </c>
      <c r="Z6" s="103">
        <v>833488</v>
      </c>
      <c r="AA6" s="24">
        <v>874420</v>
      </c>
      <c r="AB6" s="24">
        <v>832548</v>
      </c>
      <c r="AC6" s="24">
        <v>839465</v>
      </c>
      <c r="AD6" s="24">
        <v>785572</v>
      </c>
      <c r="AE6" s="24">
        <v>832736</v>
      </c>
      <c r="AF6" s="24">
        <v>852607</v>
      </c>
      <c r="AG6" s="24">
        <v>623135</v>
      </c>
      <c r="AH6" s="24">
        <v>651002</v>
      </c>
      <c r="AI6" s="24">
        <v>785182</v>
      </c>
      <c r="AJ6" s="24">
        <v>751244</v>
      </c>
      <c r="AK6" s="24">
        <v>763107</v>
      </c>
      <c r="AL6" s="25">
        <v>802855</v>
      </c>
      <c r="AM6" s="15">
        <f>SUM(B6:AL6)</f>
        <v>22075583</v>
      </c>
    </row>
    <row r="7" spans="1:44" ht="15.75" thickBot="1" x14ac:dyDescent="0.3">
      <c r="A7" s="108" t="s">
        <v>9</v>
      </c>
      <c r="B7" s="104">
        <v>14730</v>
      </c>
      <c r="C7" s="40">
        <v>9304</v>
      </c>
      <c r="D7" s="40">
        <v>15968</v>
      </c>
      <c r="E7" s="40">
        <v>11797</v>
      </c>
      <c r="F7" s="40">
        <v>8103</v>
      </c>
      <c r="G7" s="40">
        <v>11991</v>
      </c>
      <c r="H7" s="40">
        <v>15807</v>
      </c>
      <c r="I7" s="40">
        <v>13019</v>
      </c>
      <c r="J7" s="40">
        <v>16183</v>
      </c>
      <c r="K7" s="40">
        <v>15996</v>
      </c>
      <c r="L7" s="40">
        <v>20441</v>
      </c>
      <c r="M7" s="40">
        <v>15994</v>
      </c>
      <c r="N7" s="40">
        <v>20044</v>
      </c>
      <c r="O7" s="40">
        <v>16002</v>
      </c>
      <c r="P7" s="40">
        <v>23995</v>
      </c>
      <c r="Q7" s="40">
        <v>23991</v>
      </c>
      <c r="R7" s="40">
        <v>24920</v>
      </c>
      <c r="S7" s="40">
        <v>23000</v>
      </c>
      <c r="T7" s="40">
        <v>25000</v>
      </c>
      <c r="U7" s="110">
        <v>24859</v>
      </c>
      <c r="V7" s="110">
        <v>28385</v>
      </c>
      <c r="W7" s="110">
        <v>24673</v>
      </c>
      <c r="X7" s="11">
        <v>32806</v>
      </c>
      <c r="Y7" s="11">
        <v>32743</v>
      </c>
      <c r="Z7" s="100">
        <v>33672</v>
      </c>
      <c r="AA7" s="4">
        <v>47433</v>
      </c>
      <c r="AB7" s="4">
        <v>32079</v>
      </c>
      <c r="AC7" s="4">
        <v>34825</v>
      </c>
      <c r="AD7" s="4">
        <f>23734+5014</f>
        <v>28748</v>
      </c>
      <c r="AE7" s="4">
        <v>34362</v>
      </c>
      <c r="AF7" s="4">
        <v>36949</v>
      </c>
      <c r="AG7" s="4">
        <v>1395</v>
      </c>
      <c r="AH7" s="4">
        <v>31320</v>
      </c>
      <c r="AI7" s="4">
        <v>33048</v>
      </c>
      <c r="AJ7" s="4">
        <v>25216</v>
      </c>
      <c r="AK7" s="4">
        <v>30668</v>
      </c>
      <c r="AL7" s="26">
        <v>26365</v>
      </c>
      <c r="AM7" s="15">
        <f>SUM(B7:AL7)</f>
        <v>865831</v>
      </c>
    </row>
    <row r="8" spans="1:44" ht="15.75" thickBot="1" x14ac:dyDescent="0.3">
      <c r="A8" s="108" t="s">
        <v>17</v>
      </c>
      <c r="B8" s="104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110">
        <v>0</v>
      </c>
      <c r="V8" s="110">
        <v>0</v>
      </c>
      <c r="W8" s="110">
        <v>0</v>
      </c>
      <c r="X8" s="11">
        <v>9766</v>
      </c>
      <c r="Y8" s="11">
        <v>388</v>
      </c>
      <c r="Z8" s="100">
        <v>6219.2039999999997</v>
      </c>
      <c r="AA8" s="11">
        <v>0</v>
      </c>
      <c r="AB8" s="11">
        <v>0</v>
      </c>
      <c r="AC8" s="11">
        <v>0</v>
      </c>
      <c r="AD8" s="11">
        <v>10282</v>
      </c>
      <c r="AE8" s="11">
        <v>60239</v>
      </c>
      <c r="AF8" s="11">
        <v>58555</v>
      </c>
      <c r="AG8" s="11">
        <v>3991</v>
      </c>
      <c r="AH8" s="11">
        <v>60</v>
      </c>
      <c r="AI8" s="11">
        <v>5293</v>
      </c>
      <c r="AJ8" s="11">
        <v>0</v>
      </c>
      <c r="AK8" s="11">
        <v>4360</v>
      </c>
      <c r="AL8" s="27">
        <v>17439</v>
      </c>
      <c r="AM8" s="15">
        <f>SUM(B8:AL8)</f>
        <v>176592.204</v>
      </c>
    </row>
    <row r="9" spans="1:44" ht="15.75" thickBot="1" x14ac:dyDescent="0.3">
      <c r="A9" s="108" t="s">
        <v>7</v>
      </c>
      <c r="B9" s="105">
        <v>8651</v>
      </c>
      <c r="C9" s="106">
        <v>5083</v>
      </c>
      <c r="D9" s="106">
        <v>5429</v>
      </c>
      <c r="E9" s="106">
        <v>3307</v>
      </c>
      <c r="F9" s="106">
        <v>4148</v>
      </c>
      <c r="G9" s="106">
        <v>33711</v>
      </c>
      <c r="H9" s="106">
        <v>7474</v>
      </c>
      <c r="I9" s="106">
        <v>13095</v>
      </c>
      <c r="J9" s="106">
        <v>15800</v>
      </c>
      <c r="K9" s="106">
        <v>56282</v>
      </c>
      <c r="L9" s="106">
        <v>10925</v>
      </c>
      <c r="M9" s="106">
        <v>9038</v>
      </c>
      <c r="N9" s="106">
        <v>20008</v>
      </c>
      <c r="O9" s="106">
        <v>15981</v>
      </c>
      <c r="P9" s="106">
        <v>24777</v>
      </c>
      <c r="Q9" s="106">
        <v>21929</v>
      </c>
      <c r="R9" s="106">
        <v>25057</v>
      </c>
      <c r="S9" s="106">
        <v>63357</v>
      </c>
      <c r="T9" s="106">
        <v>35435</v>
      </c>
      <c r="U9" s="112">
        <v>37686</v>
      </c>
      <c r="V9" s="112">
        <v>16345</v>
      </c>
      <c r="W9" s="112">
        <v>15066</v>
      </c>
      <c r="X9" s="28">
        <v>28537</v>
      </c>
      <c r="Y9" s="28">
        <v>27382</v>
      </c>
      <c r="Z9" s="107">
        <v>34754</v>
      </c>
      <c r="AA9" s="28">
        <v>28519</v>
      </c>
      <c r="AB9" s="28">
        <v>33921</v>
      </c>
      <c r="AC9" s="28">
        <v>22327</v>
      </c>
      <c r="AD9" s="28">
        <f>36005-10282</f>
        <v>25723</v>
      </c>
      <c r="AE9" s="28">
        <v>44933</v>
      </c>
      <c r="AF9" s="28">
        <v>83209</v>
      </c>
      <c r="AG9" s="28">
        <v>311</v>
      </c>
      <c r="AH9" s="28">
        <v>21640</v>
      </c>
      <c r="AI9" s="28">
        <v>29917</v>
      </c>
      <c r="AJ9" s="28">
        <v>52821</v>
      </c>
      <c r="AK9" s="28">
        <v>35965</v>
      </c>
      <c r="AL9" s="29">
        <v>43524</v>
      </c>
      <c r="AM9" s="15">
        <f>SUM(B9:AL9)</f>
        <v>962067</v>
      </c>
      <c r="AN9" s="1"/>
    </row>
    <row r="10" spans="1:44" ht="15.75" thickBot="1" x14ac:dyDescent="0.3">
      <c r="A10" s="59" t="s">
        <v>0</v>
      </c>
      <c r="B10" s="99">
        <f>SUM(B6:B9)</f>
        <v>353846</v>
      </c>
      <c r="C10" s="99">
        <f t="shared" ref="C10:T10" si="2">SUM(C6:C9)</f>
        <v>344387</v>
      </c>
      <c r="D10" s="99">
        <f t="shared" si="2"/>
        <v>357101</v>
      </c>
      <c r="E10" s="99">
        <f t="shared" si="2"/>
        <v>286987</v>
      </c>
      <c r="F10" s="99">
        <f t="shared" si="2"/>
        <v>337852</v>
      </c>
      <c r="G10" s="99">
        <f t="shared" si="2"/>
        <v>373356</v>
      </c>
      <c r="H10" s="99">
        <f t="shared" si="2"/>
        <v>379434</v>
      </c>
      <c r="I10" s="99">
        <f t="shared" si="2"/>
        <v>419260</v>
      </c>
      <c r="J10" s="99">
        <f t="shared" si="2"/>
        <v>404564</v>
      </c>
      <c r="K10" s="99">
        <f t="shared" si="2"/>
        <v>430182</v>
      </c>
      <c r="L10" s="99">
        <f t="shared" si="2"/>
        <v>453237</v>
      </c>
      <c r="M10" s="99">
        <f t="shared" si="2"/>
        <v>495742</v>
      </c>
      <c r="N10" s="99">
        <f t="shared" si="2"/>
        <v>501683</v>
      </c>
      <c r="O10" s="99">
        <f t="shared" si="2"/>
        <v>544991</v>
      </c>
      <c r="P10" s="99">
        <f t="shared" si="2"/>
        <v>576946</v>
      </c>
      <c r="Q10" s="99">
        <f t="shared" si="2"/>
        <v>601001</v>
      </c>
      <c r="R10" s="99">
        <f t="shared" si="2"/>
        <v>546821</v>
      </c>
      <c r="S10" s="99">
        <f t="shared" si="2"/>
        <v>605028</v>
      </c>
      <c r="T10" s="99">
        <f t="shared" si="2"/>
        <v>588343</v>
      </c>
      <c r="U10" s="21">
        <f t="shared" ref="U10:AD10" si="3">SUM(U6:U9)</f>
        <v>863445</v>
      </c>
      <c r="V10" s="44">
        <f t="shared" si="3"/>
        <v>770566</v>
      </c>
      <c r="W10" s="22">
        <f t="shared" si="3"/>
        <v>861904</v>
      </c>
      <c r="X10" s="22">
        <f t="shared" si="3"/>
        <v>875804</v>
      </c>
      <c r="Y10" s="22">
        <f t="shared" si="3"/>
        <v>860150</v>
      </c>
      <c r="Z10" s="22">
        <f t="shared" si="3"/>
        <v>908133.20400000003</v>
      </c>
      <c r="AA10" s="22">
        <f t="shared" si="3"/>
        <v>950372</v>
      </c>
      <c r="AB10" s="22">
        <f t="shared" si="3"/>
        <v>898548</v>
      </c>
      <c r="AC10" s="23">
        <f t="shared" si="3"/>
        <v>896617</v>
      </c>
      <c r="AD10" s="21">
        <f t="shared" si="3"/>
        <v>850325</v>
      </c>
      <c r="AE10" s="76">
        <f t="shared" ref="AE10:AM10" si="4">SUM(AE6:AE9)</f>
        <v>972270</v>
      </c>
      <c r="AF10" s="76">
        <f t="shared" si="4"/>
        <v>1031320</v>
      </c>
      <c r="AG10" s="21">
        <f t="shared" si="4"/>
        <v>628832</v>
      </c>
      <c r="AH10" s="21">
        <f t="shared" si="4"/>
        <v>704022</v>
      </c>
      <c r="AI10" s="21">
        <f t="shared" si="4"/>
        <v>853440</v>
      </c>
      <c r="AJ10" s="21">
        <f t="shared" si="4"/>
        <v>829281</v>
      </c>
      <c r="AK10" s="21">
        <f t="shared" si="4"/>
        <v>834100</v>
      </c>
      <c r="AL10" s="21">
        <f>SUM(AL6:AL9)</f>
        <v>890183</v>
      </c>
      <c r="AM10" s="43">
        <f t="shared" si="4"/>
        <v>24080073.204</v>
      </c>
      <c r="AR10" s="1"/>
    </row>
    <row r="11" spans="1:4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32" spans="26:26" x14ac:dyDescent="0.25">
      <c r="Z32" s="1"/>
    </row>
    <row r="42" ht="28.5" customHeight="1" x14ac:dyDescent="0.25"/>
  </sheetData>
  <mergeCells count="1">
    <mergeCell ref="A4:AM4"/>
  </mergeCells>
  <phoneticPr fontId="7" type="noConversion"/>
  <printOptions horizontalCentered="1" verticalCentered="1"/>
  <pageMargins left="0" right="0" top="0.78740157480314965" bottom="0" header="0" footer="0"/>
  <pageSetup paperSize="9" scale="99" fitToHeight="3" orientation="landscape" r:id="rId1"/>
  <headerFooter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AN42"/>
  <sheetViews>
    <sheetView zoomScaleNormal="100" workbookViewId="0"/>
  </sheetViews>
  <sheetFormatPr baseColWidth="10" defaultRowHeight="15" x14ac:dyDescent="0.25"/>
  <cols>
    <col min="2" max="4" width="6.5703125" bestFit="1" customWidth="1"/>
    <col min="5" max="31" width="7.5703125" bestFit="1" customWidth="1"/>
    <col min="32" max="38" width="7.5703125" customWidth="1"/>
    <col min="39" max="39" width="9.140625" bestFit="1" customWidth="1"/>
  </cols>
  <sheetData>
    <row r="1" spans="1:40" ht="37.5" customHeight="1" x14ac:dyDescent="0.25"/>
    <row r="3" spans="1:40" ht="15.75" thickBot="1" x14ac:dyDescent="0.3"/>
    <row r="4" spans="1:40" ht="19.5" thickBot="1" x14ac:dyDescent="0.35">
      <c r="A4" s="128" t="s">
        <v>26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9"/>
      <c r="AH4" s="129"/>
      <c r="AI4" s="129"/>
      <c r="AJ4" s="129"/>
      <c r="AK4" s="129"/>
      <c r="AL4" s="129"/>
      <c r="AM4" s="128"/>
    </row>
    <row r="5" spans="1:40" ht="15.75" thickBot="1" x14ac:dyDescent="0.3">
      <c r="A5" s="65"/>
      <c r="B5" s="114">
        <v>1989</v>
      </c>
      <c r="C5" s="114">
        <v>1990</v>
      </c>
      <c r="D5" s="114">
        <v>1991</v>
      </c>
      <c r="E5" s="114">
        <v>1992</v>
      </c>
      <c r="F5" s="114">
        <v>1993</v>
      </c>
      <c r="G5" s="114">
        <v>1994</v>
      </c>
      <c r="H5" s="114">
        <v>1995</v>
      </c>
      <c r="I5" s="114">
        <v>1996</v>
      </c>
      <c r="J5" s="114">
        <v>1997</v>
      </c>
      <c r="K5" s="114">
        <v>1998</v>
      </c>
      <c r="L5" s="114">
        <v>1999</v>
      </c>
      <c r="M5" s="114">
        <v>2000</v>
      </c>
      <c r="N5" s="114">
        <v>2001</v>
      </c>
      <c r="O5" s="114">
        <v>2002</v>
      </c>
      <c r="P5" s="114">
        <v>2003</v>
      </c>
      <c r="Q5" s="114">
        <v>2004</v>
      </c>
      <c r="R5" s="114">
        <v>2005</v>
      </c>
      <c r="S5" s="114">
        <v>2006</v>
      </c>
      <c r="T5" s="114">
        <v>2007</v>
      </c>
      <c r="U5" s="93">
        <v>2008</v>
      </c>
      <c r="V5" s="46">
        <f>+U5+1</f>
        <v>2009</v>
      </c>
      <c r="W5" s="14">
        <f t="shared" ref="W5:AF5" si="0">+V5+1</f>
        <v>2010</v>
      </c>
      <c r="X5" s="14">
        <f t="shared" si="0"/>
        <v>2011</v>
      </c>
      <c r="Y5" s="14">
        <f t="shared" si="0"/>
        <v>2012</v>
      </c>
      <c r="Z5" s="14">
        <f t="shared" si="0"/>
        <v>2013</v>
      </c>
      <c r="AA5" s="14">
        <f t="shared" si="0"/>
        <v>2014</v>
      </c>
      <c r="AB5" s="14">
        <f t="shared" si="0"/>
        <v>2015</v>
      </c>
      <c r="AC5" s="14">
        <f t="shared" si="0"/>
        <v>2016</v>
      </c>
      <c r="AD5" s="14">
        <f t="shared" si="0"/>
        <v>2017</v>
      </c>
      <c r="AE5" s="14">
        <f t="shared" si="0"/>
        <v>2018</v>
      </c>
      <c r="AF5" s="81">
        <f t="shared" si="0"/>
        <v>2019</v>
      </c>
      <c r="AG5" s="93">
        <f t="shared" ref="AG5:AL5" si="1">+AF5+1</f>
        <v>2020</v>
      </c>
      <c r="AH5" s="93">
        <f t="shared" si="1"/>
        <v>2021</v>
      </c>
      <c r="AI5" s="93">
        <f t="shared" si="1"/>
        <v>2022</v>
      </c>
      <c r="AJ5" s="93">
        <f t="shared" si="1"/>
        <v>2023</v>
      </c>
      <c r="AK5" s="93">
        <f t="shared" si="1"/>
        <v>2024</v>
      </c>
      <c r="AL5" s="93">
        <f t="shared" si="1"/>
        <v>2025</v>
      </c>
      <c r="AM5" s="83" t="s">
        <v>0</v>
      </c>
    </row>
    <row r="6" spans="1:40" ht="15.75" thickBot="1" x14ac:dyDescent="0.3">
      <c r="A6" s="113" t="s">
        <v>10</v>
      </c>
      <c r="B6" s="101">
        <v>73262</v>
      </c>
      <c r="C6" s="102">
        <v>70101</v>
      </c>
      <c r="D6" s="102">
        <v>51339</v>
      </c>
      <c r="E6" s="102">
        <v>70459</v>
      </c>
      <c r="F6" s="102">
        <v>68527</v>
      </c>
      <c r="G6" s="102">
        <v>53620</v>
      </c>
      <c r="H6" s="102">
        <v>61667</v>
      </c>
      <c r="I6" s="102">
        <v>64874</v>
      </c>
      <c r="J6" s="102">
        <v>57813</v>
      </c>
      <c r="K6" s="102">
        <v>72546</v>
      </c>
      <c r="L6" s="102">
        <v>86871</v>
      </c>
      <c r="M6" s="102">
        <v>115834</v>
      </c>
      <c r="N6" s="102">
        <v>90400</v>
      </c>
      <c r="O6" s="102">
        <v>97620</v>
      </c>
      <c r="P6" s="102">
        <v>106013</v>
      </c>
      <c r="Q6" s="102">
        <v>123618</v>
      </c>
      <c r="R6" s="102">
        <v>96911</v>
      </c>
      <c r="S6" s="102">
        <v>164109</v>
      </c>
      <c r="T6" s="102">
        <v>146649</v>
      </c>
      <c r="U6" s="24">
        <v>174098</v>
      </c>
      <c r="V6" s="24">
        <v>155612</v>
      </c>
      <c r="W6" s="24">
        <v>122181</v>
      </c>
      <c r="X6" s="24">
        <v>181855</v>
      </c>
      <c r="Y6" s="103">
        <v>163405</v>
      </c>
      <c r="Z6" s="103">
        <v>157461</v>
      </c>
      <c r="AA6" s="6">
        <v>184617.45</v>
      </c>
      <c r="AB6" s="6">
        <v>164986</v>
      </c>
      <c r="AC6" s="6">
        <v>147313</v>
      </c>
      <c r="AD6" s="6">
        <v>180745</v>
      </c>
      <c r="AE6" s="6">
        <v>178978</v>
      </c>
      <c r="AF6" s="6">
        <v>175001</v>
      </c>
      <c r="AG6" s="6">
        <v>126063</v>
      </c>
      <c r="AH6" s="6">
        <v>154781</v>
      </c>
      <c r="AI6" s="6">
        <v>174602</v>
      </c>
      <c r="AJ6" s="6">
        <v>163653</v>
      </c>
      <c r="AK6" s="6">
        <v>130382</v>
      </c>
      <c r="AL6" s="115">
        <v>167212</v>
      </c>
      <c r="AM6" s="91">
        <f>SUM(B6:AL6)</f>
        <v>4575178.45</v>
      </c>
    </row>
    <row r="7" spans="1:40" ht="15.75" thickBot="1" x14ac:dyDescent="0.3">
      <c r="A7" s="113" t="s">
        <v>4</v>
      </c>
      <c r="B7" s="104">
        <v>14067</v>
      </c>
      <c r="C7" s="40">
        <v>16185</v>
      </c>
      <c r="D7" s="40">
        <v>28743</v>
      </c>
      <c r="E7" s="40">
        <v>35684</v>
      </c>
      <c r="F7" s="40">
        <v>96296</v>
      </c>
      <c r="G7" s="40">
        <v>65438</v>
      </c>
      <c r="H7" s="40">
        <v>85934</v>
      </c>
      <c r="I7" s="40">
        <v>106982</v>
      </c>
      <c r="J7" s="40">
        <v>152241</v>
      </c>
      <c r="K7" s="40">
        <v>126220</v>
      </c>
      <c r="L7" s="40">
        <v>165430</v>
      </c>
      <c r="M7" s="40">
        <v>151349</v>
      </c>
      <c r="N7" s="40">
        <v>95637</v>
      </c>
      <c r="O7" s="40">
        <v>150424</v>
      </c>
      <c r="P7" s="40">
        <v>81884</v>
      </c>
      <c r="Q7" s="40">
        <f>27645+625+13457+48767</f>
        <v>90494</v>
      </c>
      <c r="R7" s="40">
        <f>27539+1100+17356+48606</f>
        <v>94601</v>
      </c>
      <c r="S7" s="40">
        <f>47544+1940+26409+43755</f>
        <v>119648</v>
      </c>
      <c r="T7" s="40">
        <f>17406+3513+27986+44225</f>
        <v>93130</v>
      </c>
      <c r="U7" s="11">
        <v>93790</v>
      </c>
      <c r="V7" s="11">
        <v>70727</v>
      </c>
      <c r="W7" s="11">
        <v>72893</v>
      </c>
      <c r="X7" s="11">
        <v>80231</v>
      </c>
      <c r="Y7" s="100">
        <v>71931</v>
      </c>
      <c r="Z7" s="100">
        <v>79329</v>
      </c>
      <c r="AA7" s="11">
        <v>88074.37</v>
      </c>
      <c r="AB7" s="11">
        <f>2988+39696+31028</f>
        <v>73712</v>
      </c>
      <c r="AC7" s="11">
        <v>107868</v>
      </c>
      <c r="AD7" s="11">
        <v>110296</v>
      </c>
      <c r="AE7" s="11">
        <v>111181</v>
      </c>
      <c r="AF7" s="11">
        <v>103763</v>
      </c>
      <c r="AG7" s="11">
        <v>97488</v>
      </c>
      <c r="AH7" s="11">
        <v>111395</v>
      </c>
      <c r="AI7" s="11">
        <v>122982</v>
      </c>
      <c r="AJ7" s="11">
        <v>106238</v>
      </c>
      <c r="AK7" s="11">
        <v>163138</v>
      </c>
      <c r="AL7" s="27">
        <v>115478</v>
      </c>
      <c r="AM7" s="91">
        <f>SUM(B7:AL7)</f>
        <v>3550901.37</v>
      </c>
    </row>
    <row r="8" spans="1:40" ht="15.75" thickBot="1" x14ac:dyDescent="0.3">
      <c r="A8" s="113" t="s">
        <v>7</v>
      </c>
      <c r="B8" s="105">
        <v>0</v>
      </c>
      <c r="C8" s="106">
        <v>0</v>
      </c>
      <c r="D8" s="106">
        <v>0</v>
      </c>
      <c r="E8" s="106">
        <v>0</v>
      </c>
      <c r="F8" s="106">
        <v>0</v>
      </c>
      <c r="G8" s="106">
        <v>0</v>
      </c>
      <c r="H8" s="106">
        <v>5342</v>
      </c>
      <c r="I8" s="106">
        <v>6243</v>
      </c>
      <c r="J8" s="106">
        <v>1742</v>
      </c>
      <c r="K8" s="106">
        <v>576</v>
      </c>
      <c r="L8" s="106">
        <v>20277</v>
      </c>
      <c r="M8" s="106">
        <v>13761</v>
      </c>
      <c r="N8" s="106">
        <v>812</v>
      </c>
      <c r="O8" s="106">
        <v>160</v>
      </c>
      <c r="P8" s="106">
        <v>466</v>
      </c>
      <c r="Q8" s="106">
        <v>197</v>
      </c>
      <c r="R8" s="106">
        <v>0</v>
      </c>
      <c r="S8" s="106">
        <v>238</v>
      </c>
      <c r="T8" s="106">
        <v>365</v>
      </c>
      <c r="U8" s="28">
        <v>59</v>
      </c>
      <c r="V8" s="28">
        <v>0</v>
      </c>
      <c r="W8" s="28">
        <v>0</v>
      </c>
      <c r="X8" s="28">
        <v>20</v>
      </c>
      <c r="Y8" s="107">
        <v>0</v>
      </c>
      <c r="Z8" s="107">
        <v>0</v>
      </c>
      <c r="AA8" s="28">
        <v>1322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9</v>
      </c>
      <c r="AK8" s="28">
        <v>0</v>
      </c>
      <c r="AL8" s="29">
        <v>56700</v>
      </c>
      <c r="AM8" s="91">
        <f>SUM(B8:AL8)</f>
        <v>108289</v>
      </c>
      <c r="AN8" s="1"/>
    </row>
    <row r="9" spans="1:40" ht="15.75" thickBot="1" x14ac:dyDescent="0.3">
      <c r="A9" s="66" t="s">
        <v>0</v>
      </c>
      <c r="B9" s="99">
        <f>SUM(B6:B8)</f>
        <v>87329</v>
      </c>
      <c r="C9" s="99">
        <f t="shared" ref="C9:T9" si="2">SUM(C6:C8)</f>
        <v>86286</v>
      </c>
      <c r="D9" s="99">
        <f t="shared" si="2"/>
        <v>80082</v>
      </c>
      <c r="E9" s="99">
        <f t="shared" si="2"/>
        <v>106143</v>
      </c>
      <c r="F9" s="99">
        <f t="shared" si="2"/>
        <v>164823</v>
      </c>
      <c r="G9" s="99">
        <f t="shared" si="2"/>
        <v>119058</v>
      </c>
      <c r="H9" s="99">
        <f t="shared" si="2"/>
        <v>152943</v>
      </c>
      <c r="I9" s="99">
        <f t="shared" si="2"/>
        <v>178099</v>
      </c>
      <c r="J9" s="99">
        <f t="shared" si="2"/>
        <v>211796</v>
      </c>
      <c r="K9" s="99">
        <f t="shared" si="2"/>
        <v>199342</v>
      </c>
      <c r="L9" s="99">
        <f t="shared" si="2"/>
        <v>272578</v>
      </c>
      <c r="M9" s="99">
        <f t="shared" si="2"/>
        <v>280944</v>
      </c>
      <c r="N9" s="99">
        <f t="shared" si="2"/>
        <v>186849</v>
      </c>
      <c r="O9" s="99">
        <f t="shared" si="2"/>
        <v>248204</v>
      </c>
      <c r="P9" s="99">
        <f t="shared" si="2"/>
        <v>188363</v>
      </c>
      <c r="Q9" s="99">
        <f t="shared" si="2"/>
        <v>214309</v>
      </c>
      <c r="R9" s="99">
        <f t="shared" si="2"/>
        <v>191512</v>
      </c>
      <c r="S9" s="99">
        <f t="shared" si="2"/>
        <v>283995</v>
      </c>
      <c r="T9" s="99">
        <f t="shared" si="2"/>
        <v>240144</v>
      </c>
      <c r="U9" s="44">
        <f t="shared" ref="U9:AD9" si="3">SUM(U6:U8)</f>
        <v>267947</v>
      </c>
      <c r="V9" s="22">
        <f t="shared" si="3"/>
        <v>226339</v>
      </c>
      <c r="W9" s="22">
        <f t="shared" si="3"/>
        <v>195074</v>
      </c>
      <c r="X9" s="22">
        <f t="shared" si="3"/>
        <v>262106</v>
      </c>
      <c r="Y9" s="22">
        <f t="shared" si="3"/>
        <v>235336</v>
      </c>
      <c r="Z9" s="22">
        <f t="shared" si="3"/>
        <v>236790</v>
      </c>
      <c r="AA9" s="22">
        <f t="shared" si="3"/>
        <v>274013.82</v>
      </c>
      <c r="AB9" s="22">
        <f t="shared" si="3"/>
        <v>238698</v>
      </c>
      <c r="AC9" s="23">
        <f t="shared" si="3"/>
        <v>255181</v>
      </c>
      <c r="AD9" s="21">
        <f t="shared" si="3"/>
        <v>291041</v>
      </c>
      <c r="AE9" s="21">
        <f t="shared" ref="AE9:AM9" si="4">SUM(AE6:AE8)</f>
        <v>290159</v>
      </c>
      <c r="AF9" s="21">
        <f t="shared" si="4"/>
        <v>278764</v>
      </c>
      <c r="AG9" s="21">
        <f t="shared" si="4"/>
        <v>223551</v>
      </c>
      <c r="AH9" s="21">
        <f t="shared" si="4"/>
        <v>266176</v>
      </c>
      <c r="AI9" s="21">
        <f t="shared" si="4"/>
        <v>297584</v>
      </c>
      <c r="AJ9" s="21">
        <f t="shared" si="4"/>
        <v>269900</v>
      </c>
      <c r="AK9" s="21">
        <f t="shared" si="4"/>
        <v>293520</v>
      </c>
      <c r="AL9" s="21">
        <f>SUM(AL6:AL8)</f>
        <v>339390</v>
      </c>
      <c r="AM9" s="43">
        <f t="shared" si="4"/>
        <v>8234368.8200000003</v>
      </c>
    </row>
    <row r="31" spans="20:20" x14ac:dyDescent="0.25">
      <c r="T31" s="1"/>
    </row>
    <row r="35" spans="20:23" x14ac:dyDescent="0.25">
      <c r="T35" s="1"/>
      <c r="U35" s="1"/>
      <c r="V35" s="1"/>
      <c r="W35" s="1"/>
    </row>
    <row r="42" spans="20:23" ht="28.5" customHeight="1" x14ac:dyDescent="0.25"/>
  </sheetData>
  <mergeCells count="1">
    <mergeCell ref="A4:AM4"/>
  </mergeCells>
  <phoneticPr fontId="7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AN42"/>
  <sheetViews>
    <sheetView topLeftCell="C1" workbookViewId="0">
      <selection activeCell="U30" sqref="U30"/>
    </sheetView>
  </sheetViews>
  <sheetFormatPr baseColWidth="10" defaultRowHeight="15" x14ac:dyDescent="0.25"/>
  <cols>
    <col min="1" max="1" width="5.5703125" customWidth="1"/>
    <col min="3" max="32" width="6.5703125" bestFit="1" customWidth="1"/>
    <col min="33" max="36" width="6.5703125" customWidth="1"/>
    <col min="37" max="39" width="10.5703125" customWidth="1"/>
    <col min="40" max="40" width="9.140625" bestFit="1" customWidth="1"/>
  </cols>
  <sheetData>
    <row r="1" spans="2:40" ht="37.5" customHeight="1" x14ac:dyDescent="0.25"/>
    <row r="3" spans="2:40" ht="15.75" thickBot="1" x14ac:dyDescent="0.3"/>
    <row r="4" spans="2:40" ht="19.5" thickBot="1" x14ac:dyDescent="0.35">
      <c r="B4" s="128" t="s">
        <v>21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9"/>
      <c r="AI4" s="129"/>
      <c r="AJ4" s="129"/>
      <c r="AK4" s="129"/>
      <c r="AL4" s="129"/>
      <c r="AM4" s="129"/>
      <c r="AN4" s="128"/>
    </row>
    <row r="5" spans="2:40" ht="15.75" thickBot="1" x14ac:dyDescent="0.3">
      <c r="B5" s="51"/>
      <c r="C5" s="53">
        <v>1989</v>
      </c>
      <c r="D5" s="54">
        <v>1990</v>
      </c>
      <c r="E5" s="54">
        <v>1991</v>
      </c>
      <c r="F5" s="54">
        <v>1992</v>
      </c>
      <c r="G5" s="54">
        <v>1993</v>
      </c>
      <c r="H5" s="54">
        <v>1994</v>
      </c>
      <c r="I5" s="54">
        <v>1995</v>
      </c>
      <c r="J5" s="54">
        <v>1996</v>
      </c>
      <c r="K5" s="54">
        <v>1997</v>
      </c>
      <c r="L5" s="54">
        <v>1998</v>
      </c>
      <c r="M5" s="54">
        <v>1999</v>
      </c>
      <c r="N5" s="54">
        <v>2000</v>
      </c>
      <c r="O5" s="54">
        <v>2001</v>
      </c>
      <c r="P5" s="54">
        <v>2002</v>
      </c>
      <c r="Q5" s="54">
        <v>2003</v>
      </c>
      <c r="R5" s="54">
        <v>2004</v>
      </c>
      <c r="S5" s="54">
        <v>2005</v>
      </c>
      <c r="T5" s="54">
        <v>2006</v>
      </c>
      <c r="U5" s="55">
        <v>2007</v>
      </c>
      <c r="V5" s="46">
        <v>2008</v>
      </c>
      <c r="W5" s="14">
        <f>+V5+1</f>
        <v>2009</v>
      </c>
      <c r="X5" s="14">
        <f t="shared" ref="X5:AF5" si="0">+W5+1</f>
        <v>2010</v>
      </c>
      <c r="Y5" s="14">
        <f t="shared" si="0"/>
        <v>2011</v>
      </c>
      <c r="Z5" s="14">
        <f t="shared" si="0"/>
        <v>2012</v>
      </c>
      <c r="AA5" s="14">
        <f t="shared" si="0"/>
        <v>2013</v>
      </c>
      <c r="AB5" s="14">
        <f t="shared" si="0"/>
        <v>2014</v>
      </c>
      <c r="AC5" s="14">
        <f t="shared" si="0"/>
        <v>2015</v>
      </c>
      <c r="AD5" s="14">
        <f t="shared" si="0"/>
        <v>2016</v>
      </c>
      <c r="AE5" s="14">
        <f t="shared" si="0"/>
        <v>2017</v>
      </c>
      <c r="AF5" s="14">
        <f t="shared" si="0"/>
        <v>2018</v>
      </c>
      <c r="AG5" s="81">
        <f t="shared" ref="AG5:AM5" si="1">+AF5+1</f>
        <v>2019</v>
      </c>
      <c r="AH5" s="64">
        <f t="shared" si="1"/>
        <v>2020</v>
      </c>
      <c r="AI5" s="64">
        <f t="shared" si="1"/>
        <v>2021</v>
      </c>
      <c r="AJ5" s="64">
        <f t="shared" si="1"/>
        <v>2022</v>
      </c>
      <c r="AK5" s="64">
        <f t="shared" si="1"/>
        <v>2023</v>
      </c>
      <c r="AL5" s="64">
        <f t="shared" si="1"/>
        <v>2024</v>
      </c>
      <c r="AM5" s="64">
        <f t="shared" si="1"/>
        <v>2025</v>
      </c>
      <c r="AN5" s="82" t="s">
        <v>0</v>
      </c>
    </row>
    <row r="6" spans="2:40" ht="15.75" thickBot="1" x14ac:dyDescent="0.3">
      <c r="B6" s="30" t="s">
        <v>11</v>
      </c>
      <c r="C6" s="52">
        <v>21040</v>
      </c>
      <c r="D6" s="52">
        <v>20863</v>
      </c>
      <c r="E6" s="52">
        <v>26312</v>
      </c>
      <c r="F6" s="52">
        <v>29634</v>
      </c>
      <c r="G6" s="52">
        <v>28561</v>
      </c>
      <c r="H6" s="52">
        <v>31219</v>
      </c>
      <c r="I6" s="52">
        <v>35215</v>
      </c>
      <c r="J6" s="52">
        <v>31615</v>
      </c>
      <c r="K6" s="52">
        <v>40471</v>
      </c>
      <c r="L6" s="52">
        <v>29890</v>
      </c>
      <c r="M6" s="52">
        <v>33832</v>
      </c>
      <c r="N6" s="52">
        <v>43207</v>
      </c>
      <c r="O6" s="52">
        <v>65198</v>
      </c>
      <c r="P6" s="52">
        <v>47652</v>
      </c>
      <c r="Q6" s="52">
        <v>40136</v>
      </c>
      <c r="R6" s="52">
        <v>40241</v>
      </c>
      <c r="S6" s="52">
        <v>38065</v>
      </c>
      <c r="T6" s="52">
        <v>39406</v>
      </c>
      <c r="U6" s="52">
        <v>42954</v>
      </c>
      <c r="V6" s="50">
        <v>41701</v>
      </c>
      <c r="W6" s="31">
        <v>32832</v>
      </c>
      <c r="X6" s="31">
        <v>30829</v>
      </c>
      <c r="Y6" s="32">
        <v>31343</v>
      </c>
      <c r="Z6" s="33">
        <v>23427</v>
      </c>
      <c r="AA6" s="33">
        <v>21586</v>
      </c>
      <c r="AB6" s="34">
        <v>16429</v>
      </c>
      <c r="AC6" s="34">
        <v>17106</v>
      </c>
      <c r="AD6" s="34">
        <v>20643</v>
      </c>
      <c r="AE6" s="35">
        <v>26818</v>
      </c>
      <c r="AF6" s="35">
        <v>25949</v>
      </c>
      <c r="AG6" s="35">
        <v>32681</v>
      </c>
      <c r="AH6" s="84">
        <v>30495</v>
      </c>
      <c r="AI6" s="84">
        <v>40072</v>
      </c>
      <c r="AJ6" s="84">
        <v>34013</v>
      </c>
      <c r="AK6" s="35">
        <v>34851</v>
      </c>
      <c r="AL6" s="84">
        <v>40209</v>
      </c>
      <c r="AM6" s="84">
        <v>30558</v>
      </c>
      <c r="AN6" s="16">
        <f>SUM(C6:AM6)</f>
        <v>1217053</v>
      </c>
    </row>
    <row r="42" ht="28.5" customHeight="1" x14ac:dyDescent="0.25"/>
  </sheetData>
  <mergeCells count="1">
    <mergeCell ref="B4:AN4"/>
  </mergeCells>
  <phoneticPr fontId="7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AM42"/>
  <sheetViews>
    <sheetView workbookViewId="0"/>
  </sheetViews>
  <sheetFormatPr baseColWidth="10" defaultRowHeight="15" x14ac:dyDescent="0.25"/>
  <cols>
    <col min="1" max="1" width="12.42578125" bestFit="1" customWidth="1"/>
    <col min="2" max="4" width="5" bestFit="1" customWidth="1"/>
    <col min="5" max="8" width="5.5703125" bestFit="1" customWidth="1"/>
    <col min="9" max="16" width="6.5703125" bestFit="1" customWidth="1"/>
    <col min="17" max="17" width="8" customWidth="1"/>
    <col min="18" max="31" width="6.5703125" bestFit="1" customWidth="1"/>
    <col min="32" max="35" width="7.7109375" customWidth="1"/>
    <col min="36" max="38" width="9.42578125" customWidth="1"/>
    <col min="39" max="39" width="8.42578125" customWidth="1"/>
  </cols>
  <sheetData>
    <row r="1" spans="1:39" ht="37.5" customHeight="1" x14ac:dyDescent="0.25"/>
    <row r="3" spans="1:39" ht="15.75" thickBot="1" x14ac:dyDescent="0.3"/>
    <row r="4" spans="1:39" ht="19.5" thickBot="1" x14ac:dyDescent="0.35">
      <c r="A4" s="130" t="s">
        <v>22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</row>
    <row r="5" spans="1:39" ht="15.75" thickBot="1" x14ac:dyDescent="0.3">
      <c r="A5" s="17"/>
      <c r="B5" s="120">
        <v>1989</v>
      </c>
      <c r="C5" s="120">
        <v>1990</v>
      </c>
      <c r="D5" s="120">
        <v>1991</v>
      </c>
      <c r="E5" s="120">
        <v>1992</v>
      </c>
      <c r="F5" s="120">
        <v>1993</v>
      </c>
      <c r="G5" s="120">
        <v>1994</v>
      </c>
      <c r="H5" s="120">
        <v>1995</v>
      </c>
      <c r="I5" s="120">
        <v>1996</v>
      </c>
      <c r="J5" s="120">
        <v>1997</v>
      </c>
      <c r="K5" s="120">
        <v>1998</v>
      </c>
      <c r="L5" s="120">
        <v>1999</v>
      </c>
      <c r="M5" s="120">
        <v>2000</v>
      </c>
      <c r="N5" s="120">
        <v>2001</v>
      </c>
      <c r="O5" s="120">
        <v>2002</v>
      </c>
      <c r="P5" s="120">
        <v>2003</v>
      </c>
      <c r="Q5" s="120">
        <v>2004</v>
      </c>
      <c r="R5" s="120">
        <v>2005</v>
      </c>
      <c r="S5" s="120">
        <v>2006</v>
      </c>
      <c r="T5" s="120">
        <v>2007</v>
      </c>
      <c r="U5" s="120">
        <v>2008</v>
      </c>
      <c r="V5" s="120">
        <v>2009</v>
      </c>
      <c r="W5" s="120">
        <v>2010</v>
      </c>
      <c r="X5" s="120">
        <v>2011</v>
      </c>
      <c r="Y5" s="120">
        <v>2012</v>
      </c>
      <c r="Z5" s="120">
        <v>2013</v>
      </c>
      <c r="AA5" s="120">
        <v>2014</v>
      </c>
      <c r="AB5" s="120">
        <v>2015</v>
      </c>
      <c r="AC5" s="120">
        <v>2016</v>
      </c>
      <c r="AD5" s="120">
        <v>2017</v>
      </c>
      <c r="AE5" s="120">
        <v>2018</v>
      </c>
      <c r="AF5" s="120">
        <v>2019</v>
      </c>
      <c r="AG5" s="120">
        <v>2020</v>
      </c>
      <c r="AH5" s="120">
        <v>2021</v>
      </c>
      <c r="AI5" s="120">
        <v>2022</v>
      </c>
      <c r="AJ5" s="120">
        <v>2023</v>
      </c>
      <c r="AK5" s="120">
        <v>2024</v>
      </c>
      <c r="AL5" s="120">
        <v>2025</v>
      </c>
      <c r="AM5" s="38" t="s">
        <v>0</v>
      </c>
    </row>
    <row r="6" spans="1:39" x14ac:dyDescent="0.25">
      <c r="A6" s="116" t="s">
        <v>12</v>
      </c>
      <c r="B6" s="101">
        <v>218</v>
      </c>
      <c r="C6" s="102">
        <v>238</v>
      </c>
      <c r="D6" s="102">
        <v>247</v>
      </c>
      <c r="E6" s="102">
        <v>1265</v>
      </c>
      <c r="F6" s="102">
        <v>3852</v>
      </c>
      <c r="G6" s="102">
        <v>4763</v>
      </c>
      <c r="H6" s="102">
        <v>6871</v>
      </c>
      <c r="I6" s="102">
        <v>9113</v>
      </c>
      <c r="J6" s="102">
        <v>11249</v>
      </c>
      <c r="K6" s="102">
        <v>9339</v>
      </c>
      <c r="L6" s="102">
        <v>8550</v>
      </c>
      <c r="M6" s="102">
        <v>10437</v>
      </c>
      <c r="N6" s="102">
        <v>11505</v>
      </c>
      <c r="O6" s="102">
        <v>15982</v>
      </c>
      <c r="P6" s="102">
        <v>16401</v>
      </c>
      <c r="Q6" s="102">
        <v>14326</v>
      </c>
      <c r="R6" s="102">
        <v>14501</v>
      </c>
      <c r="S6" s="102">
        <v>15432</v>
      </c>
      <c r="T6" s="102">
        <v>7101</v>
      </c>
      <c r="U6" s="5">
        <v>17024</v>
      </c>
      <c r="V6" s="5">
        <v>14025</v>
      </c>
      <c r="W6" s="5">
        <v>16425</v>
      </c>
      <c r="X6" s="6">
        <v>19999</v>
      </c>
      <c r="Y6" s="7">
        <v>18094</v>
      </c>
      <c r="Z6" s="7">
        <v>17977</v>
      </c>
      <c r="AA6" s="5">
        <v>14761</v>
      </c>
      <c r="AB6" s="5">
        <v>12483</v>
      </c>
      <c r="AC6" s="5">
        <v>15671</v>
      </c>
      <c r="AD6" s="5">
        <v>18936</v>
      </c>
      <c r="AE6" s="5">
        <v>23015</v>
      </c>
      <c r="AF6" s="5">
        <v>22298</v>
      </c>
      <c r="AG6" s="5">
        <v>18537</v>
      </c>
      <c r="AH6" s="5">
        <v>14484</v>
      </c>
      <c r="AI6" s="5">
        <v>13736</v>
      </c>
      <c r="AJ6" s="5">
        <v>17230</v>
      </c>
      <c r="AK6" s="74">
        <v>21615</v>
      </c>
      <c r="AL6" s="12">
        <v>18990</v>
      </c>
      <c r="AM6" s="118">
        <f>SUM(B6:AL6)</f>
        <v>476690</v>
      </c>
    </row>
    <row r="7" spans="1:39" ht="15.75" thickBot="1" x14ac:dyDescent="0.3">
      <c r="A7" s="117" t="s">
        <v>13</v>
      </c>
      <c r="B7" s="105">
        <v>289</v>
      </c>
      <c r="C7" s="106">
        <v>296</v>
      </c>
      <c r="D7" s="106">
        <v>300</v>
      </c>
      <c r="E7" s="106">
        <v>1948</v>
      </c>
      <c r="F7" s="106">
        <v>5617</v>
      </c>
      <c r="G7" s="106">
        <v>7767</v>
      </c>
      <c r="H7" s="106">
        <v>9089</v>
      </c>
      <c r="I7" s="106">
        <v>12401</v>
      </c>
      <c r="J7" s="106">
        <v>14914</v>
      </c>
      <c r="K7" s="106">
        <v>12304</v>
      </c>
      <c r="L7" s="106">
        <v>12220</v>
      </c>
      <c r="M7" s="106">
        <v>14401</v>
      </c>
      <c r="N7" s="106">
        <v>16707</v>
      </c>
      <c r="O7" s="106">
        <v>23071</v>
      </c>
      <c r="P7" s="106">
        <v>24173</v>
      </c>
      <c r="Q7" s="106">
        <v>21190</v>
      </c>
      <c r="R7" s="106">
        <v>21778</v>
      </c>
      <c r="S7" s="106">
        <v>24196</v>
      </c>
      <c r="T7" s="106">
        <v>11015</v>
      </c>
      <c r="U7" s="8">
        <v>24011</v>
      </c>
      <c r="V7" s="8">
        <v>20453</v>
      </c>
      <c r="W7" s="8">
        <v>23343</v>
      </c>
      <c r="X7" s="9">
        <v>27755</v>
      </c>
      <c r="Y7" s="10">
        <v>25333</v>
      </c>
      <c r="Z7" s="10">
        <v>26599</v>
      </c>
      <c r="AA7" s="8">
        <v>23848</v>
      </c>
      <c r="AB7" s="8">
        <v>21836</v>
      </c>
      <c r="AC7" s="8">
        <v>27762</v>
      </c>
      <c r="AD7" s="8">
        <v>30963</v>
      </c>
      <c r="AE7" s="8">
        <v>36111</v>
      </c>
      <c r="AF7" s="8">
        <v>34957</v>
      </c>
      <c r="AG7" s="8">
        <v>29411</v>
      </c>
      <c r="AH7" s="8">
        <v>25209</v>
      </c>
      <c r="AI7" s="8">
        <v>23439</v>
      </c>
      <c r="AJ7" s="8">
        <v>27394</v>
      </c>
      <c r="AK7" s="75">
        <v>34835</v>
      </c>
      <c r="AL7" s="13">
        <v>31727</v>
      </c>
      <c r="AM7" s="119">
        <f>SUM(B7:AL7)</f>
        <v>728662</v>
      </c>
    </row>
    <row r="42" ht="28.5" customHeight="1" x14ac:dyDescent="0.25"/>
  </sheetData>
  <mergeCells count="1">
    <mergeCell ref="A4:AM4"/>
  </mergeCells>
  <phoneticPr fontId="7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M42"/>
  <sheetViews>
    <sheetView workbookViewId="0"/>
  </sheetViews>
  <sheetFormatPr baseColWidth="10" defaultRowHeight="15" x14ac:dyDescent="0.25"/>
  <cols>
    <col min="2" max="29" width="5" bestFit="1" customWidth="1"/>
    <col min="30" max="31" width="5.5703125" bestFit="1" customWidth="1"/>
    <col min="32" max="35" width="5.5703125" customWidth="1"/>
    <col min="36" max="36" width="6" customWidth="1"/>
    <col min="37" max="37" width="5.5703125" bestFit="1" customWidth="1"/>
    <col min="38" max="38" width="5.5703125" customWidth="1"/>
    <col min="39" max="39" width="9.7109375" customWidth="1"/>
  </cols>
  <sheetData>
    <row r="1" spans="1:39" ht="37.5" customHeight="1" x14ac:dyDescent="0.25"/>
    <row r="3" spans="1:39" ht="15.75" thickBot="1" x14ac:dyDescent="0.3"/>
    <row r="4" spans="1:39" ht="19.5" thickBot="1" x14ac:dyDescent="0.35">
      <c r="A4" s="132" t="s">
        <v>18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</row>
    <row r="5" spans="1:39" ht="15.75" thickBot="1" x14ac:dyDescent="0.3">
      <c r="A5" s="69"/>
      <c r="B5" s="67">
        <v>1989</v>
      </c>
      <c r="C5" s="67">
        <v>1990</v>
      </c>
      <c r="D5" s="67">
        <v>1991</v>
      </c>
      <c r="E5" s="67">
        <v>1992</v>
      </c>
      <c r="F5" s="67">
        <v>1993</v>
      </c>
      <c r="G5" s="67">
        <v>1994</v>
      </c>
      <c r="H5" s="67">
        <v>1995</v>
      </c>
      <c r="I5" s="67">
        <v>1996</v>
      </c>
      <c r="J5" s="67">
        <v>1997</v>
      </c>
      <c r="K5" s="67">
        <v>1998</v>
      </c>
      <c r="L5" s="67">
        <v>1999</v>
      </c>
      <c r="M5" s="67">
        <v>2000</v>
      </c>
      <c r="N5" s="67">
        <v>2001</v>
      </c>
      <c r="O5" s="67">
        <v>2002</v>
      </c>
      <c r="P5" s="67">
        <v>2003</v>
      </c>
      <c r="Q5" s="67">
        <v>2004</v>
      </c>
      <c r="R5" s="67">
        <v>2005</v>
      </c>
      <c r="S5" s="67">
        <v>2006</v>
      </c>
      <c r="T5" s="67">
        <v>2007</v>
      </c>
      <c r="U5" s="68">
        <v>2008</v>
      </c>
      <c r="V5" s="68">
        <f>+U5+1</f>
        <v>2009</v>
      </c>
      <c r="W5" s="68">
        <f t="shared" ref="W5:AF5" si="0">+V5+1</f>
        <v>2010</v>
      </c>
      <c r="X5" s="68">
        <f t="shared" si="0"/>
        <v>2011</v>
      </c>
      <c r="Y5" s="68">
        <f t="shared" si="0"/>
        <v>2012</v>
      </c>
      <c r="Z5" s="68">
        <f t="shared" si="0"/>
        <v>2013</v>
      </c>
      <c r="AA5" s="68">
        <f t="shared" si="0"/>
        <v>2014</v>
      </c>
      <c r="AB5" s="68">
        <f t="shared" si="0"/>
        <v>2015</v>
      </c>
      <c r="AC5" s="68">
        <f t="shared" si="0"/>
        <v>2016</v>
      </c>
      <c r="AD5" s="68">
        <f t="shared" si="0"/>
        <v>2017</v>
      </c>
      <c r="AE5" s="68">
        <f t="shared" si="0"/>
        <v>2018</v>
      </c>
      <c r="AF5" s="68">
        <f t="shared" si="0"/>
        <v>2019</v>
      </c>
      <c r="AG5" s="68">
        <f t="shared" ref="AG5:AL5" si="1">+AF5+1</f>
        <v>2020</v>
      </c>
      <c r="AH5" s="68">
        <f t="shared" si="1"/>
        <v>2021</v>
      </c>
      <c r="AI5" s="68">
        <f t="shared" si="1"/>
        <v>2022</v>
      </c>
      <c r="AJ5" s="68">
        <f t="shared" si="1"/>
        <v>2023</v>
      </c>
      <c r="AK5" s="68">
        <f t="shared" si="1"/>
        <v>2024</v>
      </c>
      <c r="AL5" s="68">
        <f t="shared" si="1"/>
        <v>2025</v>
      </c>
      <c r="AM5" s="68" t="s">
        <v>14</v>
      </c>
    </row>
    <row r="6" spans="1:39" ht="15.75" thickBot="1" x14ac:dyDescent="0.3">
      <c r="A6" s="70" t="s">
        <v>15</v>
      </c>
      <c r="B6" s="89">
        <v>271</v>
      </c>
      <c r="C6" s="89">
        <v>285</v>
      </c>
      <c r="D6" s="89">
        <v>372</v>
      </c>
      <c r="E6" s="89">
        <v>373</v>
      </c>
      <c r="F6" s="89">
        <v>703</v>
      </c>
      <c r="G6" s="89">
        <v>307</v>
      </c>
      <c r="H6" s="89">
        <v>553</v>
      </c>
      <c r="I6" s="89">
        <v>599</v>
      </c>
      <c r="J6" s="89">
        <v>833</v>
      </c>
      <c r="K6" s="89">
        <v>931</v>
      </c>
      <c r="L6" s="89">
        <v>1018</v>
      </c>
      <c r="M6" s="89">
        <v>895</v>
      </c>
      <c r="N6" s="89">
        <v>882</v>
      </c>
      <c r="O6" s="89">
        <v>1113</v>
      </c>
      <c r="P6" s="89">
        <v>929</v>
      </c>
      <c r="Q6" s="89">
        <v>877</v>
      </c>
      <c r="R6" s="89">
        <v>963</v>
      </c>
      <c r="S6" s="89">
        <v>1049</v>
      </c>
      <c r="T6" s="89">
        <v>855</v>
      </c>
      <c r="U6" s="87">
        <v>710</v>
      </c>
      <c r="V6" s="87">
        <v>632</v>
      </c>
      <c r="W6" s="87">
        <v>660</v>
      </c>
      <c r="X6" s="87">
        <v>726</v>
      </c>
      <c r="Y6" s="88">
        <v>685</v>
      </c>
      <c r="Z6" s="88">
        <v>773</v>
      </c>
      <c r="AA6" s="87">
        <v>743</v>
      </c>
      <c r="AB6" s="87">
        <v>764</v>
      </c>
      <c r="AC6" s="87">
        <v>895</v>
      </c>
      <c r="AD6" s="87">
        <v>1277</v>
      </c>
      <c r="AE6" s="87">
        <v>1771</v>
      </c>
      <c r="AF6" s="86">
        <v>1670</v>
      </c>
      <c r="AG6" s="85">
        <v>1351</v>
      </c>
      <c r="AH6" s="85">
        <v>1869</v>
      </c>
      <c r="AI6" s="85">
        <v>1701</v>
      </c>
      <c r="AJ6" s="92">
        <v>1559</v>
      </c>
      <c r="AK6" s="85">
        <v>1828</v>
      </c>
      <c r="AL6" s="85">
        <v>1281</v>
      </c>
      <c r="AM6" s="18">
        <f>SUM(B6:AL6)</f>
        <v>34703</v>
      </c>
    </row>
    <row r="42" ht="28.5" customHeight="1" x14ac:dyDescent="0.25"/>
  </sheetData>
  <mergeCells count="1">
    <mergeCell ref="A4:AM4"/>
  </mergeCells>
  <phoneticPr fontId="7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Movimiento Total</vt:lpstr>
      <vt:lpstr>EXPO</vt:lpstr>
      <vt:lpstr>IMPO</vt:lpstr>
      <vt:lpstr>REMOV</vt:lpstr>
      <vt:lpstr>CONS__BUQUE</vt:lpstr>
      <vt:lpstr>CONT_</vt:lpstr>
      <vt:lpstr>BUQUES</vt:lpstr>
      <vt:lpstr>BUQUES!Área_de_impresión</vt:lpstr>
      <vt:lpstr>CONS__BUQUE!Área_de_impresión</vt:lpstr>
      <vt:lpstr>CONT_!Área_de_impresión</vt:lpstr>
      <vt:lpstr>EXPO!Área_de_impresión</vt:lpstr>
      <vt:lpstr>IMPO!Área_de_impresión</vt:lpstr>
      <vt:lpstr>'Movimiento Total'!Área_de_impresión</vt:lpstr>
      <vt:lpstr>REMOV!Área_de_impresión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Dante De Bunder</cp:lastModifiedBy>
  <cp:lastPrinted>2019-01-10T11:57:21Z</cp:lastPrinted>
  <dcterms:created xsi:type="dcterms:W3CDTF">2013-12-27T11:45:45Z</dcterms:created>
  <dcterms:modified xsi:type="dcterms:W3CDTF">2026-07-03T12:46:20Z</dcterms:modified>
</cp:coreProperties>
</file>